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gik1923-my.sharepoint.com/personal/lina_vgik_nu/Documents/Skrivbordet/"/>
    </mc:Choice>
  </mc:AlternateContent>
  <xr:revisionPtr revIDLastSave="2" documentId="8_{D1F61645-A936-48E8-A830-26885C976DBF}" xr6:coauthVersionLast="47" xr6:coauthVersionMax="47" xr10:uidLastSave="{088308B6-62A3-4B1E-869F-4423770855C9}"/>
  <bookViews>
    <workbookView xWindow="-120" yWindow="-120" windowWidth="29040" windowHeight="17520" xr2:uid="{00000000-000D-0000-FFFF-FFFF00000000}"/>
  </bookViews>
  <sheets>
    <sheet name="2025-26" sheetId="52" r:id="rId1"/>
    <sheet name="2024-25" sheetId="51" r:id="rId2"/>
    <sheet name="2023-24" sheetId="50" r:id="rId3"/>
    <sheet name="2022-23" sheetId="49" r:id="rId4"/>
    <sheet name="2021-22" sheetId="48" r:id="rId5"/>
    <sheet name="2020-21" sheetId="47" r:id="rId6"/>
    <sheet name="2019-20" sheetId="46" r:id="rId7"/>
    <sheet name="2018-19" sheetId="45" r:id="rId8"/>
    <sheet name="2017-18" sheetId="44" r:id="rId9"/>
    <sheet name="2016-17" sheetId="43" r:id="rId10"/>
    <sheet name="2015-16" sheetId="28" r:id="rId11"/>
    <sheet name="2014-15" sheetId="30" r:id="rId12"/>
    <sheet name="2013-14" sheetId="29" r:id="rId13"/>
    <sheet name="2012-13" sheetId="31" r:id="rId14"/>
    <sheet name="2011-12" sheetId="32" r:id="rId15"/>
    <sheet name="2010-11" sheetId="33" r:id="rId16"/>
    <sheet name="2009-10" sheetId="34" r:id="rId17"/>
    <sheet name="2008-09" sheetId="35" r:id="rId18"/>
    <sheet name="2007-08" sheetId="36" r:id="rId19"/>
    <sheet name="2006-07" sheetId="37" r:id="rId20"/>
    <sheet name="2005-06" sheetId="38" r:id="rId21"/>
    <sheet name="2004-05" sheetId="39" r:id="rId22"/>
    <sheet name="2003-04" sheetId="40" r:id="rId23"/>
    <sheet name="Blad1" sheetId="41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52" l="1"/>
  <c r="E37" i="52"/>
  <c r="E38" i="52"/>
  <c r="E50" i="52"/>
  <c r="E35" i="52"/>
  <c r="E42" i="52"/>
  <c r="E43" i="52"/>
  <c r="E32" i="52"/>
  <c r="E27" i="52"/>
  <c r="E20" i="52"/>
  <c r="E14" i="52"/>
  <c r="E28" i="52"/>
  <c r="E17" i="52"/>
  <c r="E9" i="52"/>
  <c r="E13" i="52"/>
  <c r="E24" i="52"/>
  <c r="E4" i="52"/>
  <c r="E83" i="52"/>
  <c r="F83" i="52" s="1"/>
  <c r="D82" i="52"/>
  <c r="D81" i="52"/>
  <c r="D80" i="52"/>
  <c r="E74" i="52"/>
  <c r="E76" i="52" s="1"/>
  <c r="D55" i="52"/>
  <c r="E54" i="52"/>
  <c r="E53" i="52"/>
  <c r="E49" i="52"/>
  <c r="E51" i="52"/>
  <c r="E45" i="52"/>
  <c r="E44" i="52"/>
  <c r="E34" i="52"/>
  <c r="E40" i="52"/>
  <c r="E30" i="52"/>
  <c r="E29" i="52"/>
  <c r="E26" i="52"/>
  <c r="E25" i="52"/>
  <c r="E8" i="52"/>
  <c r="E21" i="52"/>
  <c r="E23" i="52"/>
  <c r="E19" i="52"/>
  <c r="E16" i="52"/>
  <c r="E15" i="52"/>
  <c r="E18" i="52"/>
  <c r="E12" i="52"/>
  <c r="E10" i="52"/>
  <c r="E7" i="52"/>
  <c r="E6" i="52"/>
  <c r="E55" i="52" s="1"/>
  <c r="E58" i="51"/>
  <c r="E43" i="51"/>
  <c r="E48" i="51"/>
  <c r="E63" i="51"/>
  <c r="E38" i="51"/>
  <c r="E53" i="51"/>
  <c r="E66" i="51"/>
  <c r="E54" i="51"/>
  <c r="E55" i="51"/>
  <c r="E39" i="51"/>
  <c r="E40" i="51"/>
  <c r="E41" i="51"/>
  <c r="E42" i="51"/>
  <c r="E44" i="51"/>
  <c r="E45" i="51"/>
  <c r="E52" i="51"/>
  <c r="E64" i="51"/>
  <c r="E4" i="51"/>
  <c r="E5" i="51"/>
  <c r="E6" i="51"/>
  <c r="E7" i="51"/>
  <c r="E8" i="51"/>
  <c r="E9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4" i="51"/>
  <c r="E32" i="51"/>
  <c r="E92" i="51"/>
  <c r="F92" i="51" s="1"/>
  <c r="D91" i="51"/>
  <c r="D90" i="51"/>
  <c r="D89" i="51"/>
  <c r="E83" i="51"/>
  <c r="E85" i="51" s="1"/>
  <c r="E62" i="51"/>
  <c r="E60" i="51"/>
  <c r="E57" i="51"/>
  <c r="E56" i="51"/>
  <c r="E61" i="51"/>
  <c r="E50" i="51"/>
  <c r="E49" i="51"/>
  <c r="E47" i="51"/>
  <c r="E46" i="51"/>
  <c r="E37" i="51"/>
  <c r="E35" i="51"/>
  <c r="E34" i="51"/>
  <c r="E29" i="51"/>
  <c r="E30" i="51"/>
  <c r="E28" i="51"/>
  <c r="E27" i="51"/>
  <c r="E26" i="51"/>
  <c r="E25" i="51"/>
  <c r="E84" i="50"/>
  <c r="F84" i="50"/>
  <c r="E61" i="50"/>
  <c r="E57" i="50"/>
  <c r="E60" i="50"/>
  <c r="E44" i="50"/>
  <c r="E49" i="50"/>
  <c r="E43" i="50"/>
  <c r="E41" i="50"/>
  <c r="E53" i="50"/>
  <c r="E54" i="50"/>
  <c r="E45" i="50"/>
  <c r="E36" i="50"/>
  <c r="E40" i="50"/>
  <c r="D37" i="50"/>
  <c r="E37" i="50" s="1"/>
  <c r="D35" i="50"/>
  <c r="D62" i="50" s="1"/>
  <c r="E51" i="50"/>
  <c r="E48" i="50"/>
  <c r="E47" i="50"/>
  <c r="E25" i="50"/>
  <c r="E19" i="50"/>
  <c r="E50" i="50"/>
  <c r="E42" i="50"/>
  <c r="E32" i="50"/>
  <c r="E26" i="50"/>
  <c r="E21" i="50"/>
  <c r="E16" i="50"/>
  <c r="E4" i="50"/>
  <c r="E5" i="50"/>
  <c r="E6" i="50"/>
  <c r="E7" i="50"/>
  <c r="E8" i="50"/>
  <c r="E9" i="50"/>
  <c r="E11" i="50"/>
  <c r="E12" i="50"/>
  <c r="E13" i="50"/>
  <c r="E14" i="50"/>
  <c r="E15" i="50"/>
  <c r="E17" i="50"/>
  <c r="E18" i="50"/>
  <c r="E20" i="50"/>
  <c r="E22" i="50"/>
  <c r="E23" i="50"/>
  <c r="E27" i="50"/>
  <c r="E28" i="50"/>
  <c r="E29" i="50"/>
  <c r="E30" i="50"/>
  <c r="E31" i="50"/>
  <c r="E33" i="50"/>
  <c r="E34" i="50"/>
  <c r="E39" i="50"/>
  <c r="E52" i="50"/>
  <c r="E55" i="50"/>
  <c r="E56" i="50"/>
  <c r="E71" i="49"/>
  <c r="D71" i="49"/>
  <c r="E70" i="49"/>
  <c r="E41" i="49"/>
  <c r="E68" i="49"/>
  <c r="E69" i="49"/>
  <c r="E67" i="49"/>
  <c r="E65" i="49"/>
  <c r="E60" i="49"/>
  <c r="E49" i="49"/>
  <c r="E51" i="49"/>
  <c r="E44" i="49"/>
  <c r="E37" i="49"/>
  <c r="E61" i="49"/>
  <c r="E62" i="49"/>
  <c r="E63" i="49"/>
  <c r="E56" i="49"/>
  <c r="E58" i="49"/>
  <c r="E46" i="49"/>
  <c r="E47" i="49"/>
  <c r="E48" i="49"/>
  <c r="E50" i="49"/>
  <c r="E52" i="49"/>
  <c r="E53" i="49"/>
  <c r="E42" i="49"/>
  <c r="E35" i="49"/>
  <c r="E43" i="49"/>
  <c r="E59" i="49"/>
  <c r="E57" i="49"/>
  <c r="E38" i="49"/>
  <c r="E36" i="49"/>
  <c r="E34" i="49"/>
  <c r="E54" i="49"/>
  <c r="E45" i="49"/>
  <c r="E66" i="49"/>
  <c r="E33" i="49"/>
  <c r="E26" i="49"/>
  <c r="E24" i="49"/>
  <c r="E10" i="49"/>
  <c r="E14" i="49"/>
  <c r="E17" i="49"/>
  <c r="E4" i="49"/>
  <c r="E6" i="49"/>
  <c r="E9" i="49"/>
  <c r="E13" i="49"/>
  <c r="E15" i="49"/>
  <c r="E18" i="49"/>
  <c r="E5" i="49"/>
  <c r="E7" i="49"/>
  <c r="E11" i="49"/>
  <c r="E12" i="49"/>
  <c r="E16" i="49"/>
  <c r="E23" i="49"/>
  <c r="D97" i="49" s="1"/>
  <c r="E97" i="49" s="1"/>
  <c r="E20" i="49"/>
  <c r="E87" i="49" s="1"/>
  <c r="E89" i="49" s="1"/>
  <c r="E91" i="49" s="1"/>
  <c r="E21" i="49"/>
  <c r="E22" i="49"/>
  <c r="E25" i="49"/>
  <c r="E27" i="49"/>
  <c r="E28" i="49"/>
  <c r="D99" i="49"/>
  <c r="E29" i="49"/>
  <c r="D100" i="49" s="1"/>
  <c r="E100" i="49" s="1"/>
  <c r="E30" i="49"/>
  <c r="D102" i="49" s="1"/>
  <c r="E102" i="49" s="1"/>
  <c r="F102" i="49" s="1"/>
  <c r="E32" i="49"/>
  <c r="E39" i="49"/>
  <c r="E98" i="49"/>
  <c r="F98" i="49"/>
  <c r="E72" i="48"/>
  <c r="D72" i="48"/>
  <c r="E64" i="48"/>
  <c r="E71" i="48"/>
  <c r="E68" i="48"/>
  <c r="E69" i="48"/>
  <c r="E70" i="48"/>
  <c r="E65" i="48"/>
  <c r="E49" i="48"/>
  <c r="E13" i="48"/>
  <c r="E21" i="48"/>
  <c r="D99" i="48"/>
  <c r="E4" i="48"/>
  <c r="E5" i="48"/>
  <c r="E7" i="48"/>
  <c r="E9" i="48"/>
  <c r="E12" i="48"/>
  <c r="E16" i="48"/>
  <c r="E17" i="48"/>
  <c r="E19" i="48"/>
  <c r="E8" i="48"/>
  <c r="E11" i="48"/>
  <c r="E15" i="48"/>
  <c r="E18" i="48"/>
  <c r="E20" i="48"/>
  <c r="E14" i="48"/>
  <c r="D102" i="48"/>
  <c r="E62" i="48"/>
  <c r="E53" i="48"/>
  <c r="E50" i="48"/>
  <c r="E60" i="48"/>
  <c r="E57" i="48"/>
  <c r="E44" i="48"/>
  <c r="E43" i="48"/>
  <c r="E58" i="48"/>
  <c r="E51" i="48"/>
  <c r="E54" i="48"/>
  <c r="E46" i="48"/>
  <c r="E55" i="48"/>
  <c r="E41" i="48"/>
  <c r="E45" i="48"/>
  <c r="E35" i="48"/>
  <c r="E63" i="48"/>
  <c r="E59" i="48"/>
  <c r="E48" i="48"/>
  <c r="E30" i="48"/>
  <c r="E42" i="48"/>
  <c r="E52" i="48"/>
  <c r="E66" i="48"/>
  <c r="E61" i="48"/>
  <c r="E38" i="48"/>
  <c r="E102" i="48"/>
  <c r="E23" i="48"/>
  <c r="E24" i="48"/>
  <c r="E25" i="48"/>
  <c r="E26" i="48"/>
  <c r="E28" i="48"/>
  <c r="E29" i="48"/>
  <c r="E31" i="48"/>
  <c r="E33" i="48"/>
  <c r="E34" i="48"/>
  <c r="E36" i="48"/>
  <c r="E37" i="48"/>
  <c r="E39" i="48"/>
  <c r="E98" i="48"/>
  <c r="F98" i="48"/>
  <c r="E22" i="47"/>
  <c r="E18" i="47"/>
  <c r="E14" i="47"/>
  <c r="E9" i="47"/>
  <c r="E6" i="47"/>
  <c r="E11" i="47"/>
  <c r="E8" i="47"/>
  <c r="E7" i="47"/>
  <c r="E19" i="47"/>
  <c r="E21" i="47"/>
  <c r="E16" i="47"/>
  <c r="E52" i="47"/>
  <c r="E49" i="47"/>
  <c r="F49" i="47"/>
  <c r="E48" i="47"/>
  <c r="D22" i="47"/>
  <c r="E20" i="47"/>
  <c r="E17" i="47"/>
  <c r="E15" i="47"/>
  <c r="E12" i="47"/>
  <c r="E10" i="47"/>
  <c r="E4" i="47"/>
  <c r="D85" i="46"/>
  <c r="E84" i="46"/>
  <c r="E82" i="46"/>
  <c r="E80" i="46"/>
  <c r="E83" i="46"/>
  <c r="E75" i="46"/>
  <c r="E78" i="46"/>
  <c r="E18" i="46"/>
  <c r="E72" i="46"/>
  <c r="E68" i="46"/>
  <c r="E61" i="46"/>
  <c r="E55" i="46"/>
  <c r="E73" i="46"/>
  <c r="E69" i="46"/>
  <c r="E65" i="46"/>
  <c r="E101" i="46"/>
  <c r="E63" i="46"/>
  <c r="E60" i="46"/>
  <c r="E56" i="46"/>
  <c r="E54" i="46"/>
  <c r="E79" i="46"/>
  <c r="E70" i="46"/>
  <c r="E58" i="46"/>
  <c r="E50" i="46"/>
  <c r="E46" i="46"/>
  <c r="E28" i="46"/>
  <c r="E81" i="46"/>
  <c r="E76" i="46"/>
  <c r="E9" i="46"/>
  <c r="E51" i="46"/>
  <c r="E45" i="46"/>
  <c r="E38" i="46"/>
  <c r="E11" i="46"/>
  <c r="E12" i="46"/>
  <c r="E15" i="46"/>
  <c r="E8" i="46"/>
  <c r="E48" i="46"/>
  <c r="E41" i="46"/>
  <c r="E40" i="46"/>
  <c r="E33" i="46"/>
  <c r="E44" i="46"/>
  <c r="E62" i="46"/>
  <c r="E16" i="46"/>
  <c r="E20" i="46"/>
  <c r="E4" i="46"/>
  <c r="D115" i="46"/>
  <c r="E115" i="46"/>
  <c r="D113" i="46"/>
  <c r="F113" i="46"/>
  <c r="E112" i="46"/>
  <c r="F112" i="46"/>
  <c r="E111" i="46"/>
  <c r="F111" i="46"/>
  <c r="D114" i="46"/>
  <c r="F114" i="46"/>
  <c r="E59" i="46"/>
  <c r="E27" i="46"/>
  <c r="E74" i="46"/>
  <c r="E52" i="46"/>
  <c r="E23" i="46"/>
  <c r="E36" i="46"/>
  <c r="E49" i="46"/>
  <c r="E47" i="46"/>
  <c r="E43" i="46"/>
  <c r="E37" i="46"/>
  <c r="E22" i="46"/>
  <c r="E24" i="46"/>
  <c r="E29" i="46"/>
  <c r="E71" i="46"/>
  <c r="E26" i="46"/>
  <c r="E39" i="46"/>
  <c r="E35" i="46"/>
  <c r="E32" i="46"/>
  <c r="E31" i="46"/>
  <c r="E30" i="46"/>
  <c r="E21" i="46"/>
  <c r="E19" i="46"/>
  <c r="E17" i="46"/>
  <c r="E14" i="46"/>
  <c r="E66" i="46"/>
  <c r="E57" i="46"/>
  <c r="E34" i="46"/>
  <c r="E10" i="46"/>
  <c r="E7" i="46"/>
  <c r="E5" i="46"/>
  <c r="E85" i="46"/>
  <c r="D78" i="45"/>
  <c r="E4" i="45"/>
  <c r="E78" i="45"/>
  <c r="E6" i="45"/>
  <c r="E7" i="45"/>
  <c r="E8" i="45"/>
  <c r="E9" i="45"/>
  <c r="E10" i="45"/>
  <c r="E11" i="45"/>
  <c r="E12" i="45"/>
  <c r="E14" i="45"/>
  <c r="E15" i="45"/>
  <c r="E16" i="45"/>
  <c r="E17" i="45"/>
  <c r="E18" i="45"/>
  <c r="E19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6" i="45"/>
  <c r="E37" i="45"/>
  <c r="E38" i="45"/>
  <c r="E39" i="45"/>
  <c r="E40" i="45"/>
  <c r="E41" i="45"/>
  <c r="E42" i="45"/>
  <c r="E43" i="45"/>
  <c r="E45" i="45"/>
  <c r="E46" i="45"/>
  <c r="E47" i="45"/>
  <c r="E48" i="45"/>
  <c r="E49" i="45"/>
  <c r="E50" i="45"/>
  <c r="E51" i="45"/>
  <c r="E52" i="45"/>
  <c r="E53" i="45"/>
  <c r="E54" i="45"/>
  <c r="E55" i="45"/>
  <c r="E56" i="45"/>
  <c r="E57" i="45"/>
  <c r="E59" i="45"/>
  <c r="E99" i="45"/>
  <c r="E60" i="45"/>
  <c r="E61" i="45"/>
  <c r="E62" i="45"/>
  <c r="E63" i="45"/>
  <c r="E64" i="45"/>
  <c r="E65" i="45"/>
  <c r="E66" i="45"/>
  <c r="E67" i="45"/>
  <c r="E68" i="45"/>
  <c r="E69" i="45"/>
  <c r="E70" i="45"/>
  <c r="E72" i="45"/>
  <c r="E73" i="45"/>
  <c r="E74" i="45"/>
  <c r="E75" i="45"/>
  <c r="E76" i="45"/>
  <c r="E77" i="45"/>
  <c r="E109" i="45"/>
  <c r="E110" i="45"/>
  <c r="F110" i="45"/>
  <c r="F114" i="45"/>
  <c r="D111" i="45"/>
  <c r="D114" i="45"/>
  <c r="D113" i="45"/>
  <c r="F113" i="45"/>
  <c r="E113" i="45"/>
  <c r="E80" i="44"/>
  <c r="E77" i="44"/>
  <c r="D82" i="44"/>
  <c r="E75" i="44"/>
  <c r="E71" i="44"/>
  <c r="E68" i="44"/>
  <c r="E65" i="44"/>
  <c r="E59" i="44"/>
  <c r="E55" i="44"/>
  <c r="E50" i="44"/>
  <c r="E76" i="44"/>
  <c r="E74" i="44"/>
  <c r="E72" i="44"/>
  <c r="E66" i="44"/>
  <c r="E62" i="44"/>
  <c r="E60" i="44"/>
  <c r="E52" i="44"/>
  <c r="E104" i="44"/>
  <c r="E54" i="44"/>
  <c r="E57" i="44"/>
  <c r="E51" i="44"/>
  <c r="E40" i="44"/>
  <c r="E30" i="44"/>
  <c r="E16" i="44"/>
  <c r="E17" i="44"/>
  <c r="E63" i="44"/>
  <c r="E13" i="44"/>
  <c r="E73" i="44"/>
  <c r="E23" i="44"/>
  <c r="E70" i="44"/>
  <c r="E21" i="44"/>
  <c r="E81" i="44"/>
  <c r="E79" i="44"/>
  <c r="E46" i="44"/>
  <c r="E41" i="44"/>
  <c r="E69" i="44"/>
  <c r="E61" i="44"/>
  <c r="E58" i="44"/>
  <c r="D117" i="44"/>
  <c r="E117" i="44"/>
  <c r="F117" i="44"/>
  <c r="E48" i="44"/>
  <c r="E35" i="44"/>
  <c r="E25" i="44"/>
  <c r="E20" i="44"/>
  <c r="E47" i="44"/>
  <c r="E64" i="44"/>
  <c r="E44" i="44"/>
  <c r="E24" i="44"/>
  <c r="E11" i="44"/>
  <c r="E12" i="44"/>
  <c r="E10" i="44"/>
  <c r="E8" i="44"/>
  <c r="E4" i="44"/>
  <c r="E45" i="44"/>
  <c r="E39" i="44"/>
  <c r="E36" i="44"/>
  <c r="E34" i="44"/>
  <c r="E42" i="44"/>
  <c r="E26" i="44"/>
  <c r="E33" i="44"/>
  <c r="E115" i="44"/>
  <c r="F115" i="44"/>
  <c r="E114" i="44"/>
  <c r="F114" i="44"/>
  <c r="E43" i="44"/>
  <c r="E38" i="44"/>
  <c r="E56" i="44"/>
  <c r="E32" i="44"/>
  <c r="E31" i="44"/>
  <c r="E29" i="44"/>
  <c r="E53" i="44"/>
  <c r="D118" i="44"/>
  <c r="E19" i="44"/>
  <c r="E27" i="44"/>
  <c r="E22" i="44"/>
  <c r="E18" i="44"/>
  <c r="E15" i="44"/>
  <c r="E9" i="44"/>
  <c r="E7" i="44"/>
  <c r="E82" i="44"/>
  <c r="E6" i="44"/>
  <c r="C81" i="43"/>
  <c r="D72" i="43"/>
  <c r="D78" i="43"/>
  <c r="D74" i="43"/>
  <c r="D80" i="43"/>
  <c r="D77" i="43"/>
  <c r="D73" i="43"/>
  <c r="D71" i="43"/>
  <c r="D67" i="43"/>
  <c r="D66" i="43"/>
  <c r="D53" i="43"/>
  <c r="D49" i="43"/>
  <c r="D47" i="43"/>
  <c r="D75" i="43"/>
  <c r="D62" i="43"/>
  <c r="D61" i="43"/>
  <c r="D59" i="43"/>
  <c r="D57" i="43"/>
  <c r="D54" i="43"/>
  <c r="D46" i="43"/>
  <c r="C108" i="43"/>
  <c r="D63" i="43"/>
  <c r="D56" i="43"/>
  <c r="D50" i="43"/>
  <c r="D43" i="43"/>
  <c r="C109" i="43"/>
  <c r="D106" i="43"/>
  <c r="E106" i="43"/>
  <c r="D107" i="43"/>
  <c r="E107" i="43"/>
  <c r="D51" i="43"/>
  <c r="D69" i="43"/>
  <c r="D39" i="43"/>
  <c r="D34" i="43"/>
  <c r="D58" i="43"/>
  <c r="D68" i="43"/>
  <c r="C110" i="43"/>
  <c r="D52" i="43"/>
  <c r="D45" i="43"/>
  <c r="D76" i="43"/>
  <c r="D64" i="43"/>
  <c r="D60" i="43"/>
  <c r="D70" i="43"/>
  <c r="D24" i="43"/>
  <c r="D23" i="43"/>
  <c r="D22" i="43"/>
  <c r="D18" i="43"/>
  <c r="D16" i="43"/>
  <c r="D13" i="43"/>
  <c r="D33" i="43"/>
  <c r="D10" i="43"/>
  <c r="D21" i="43"/>
  <c r="D8" i="43"/>
  <c r="D81" i="43"/>
  <c r="D48" i="43"/>
  <c r="D15" i="43"/>
  <c r="D7" i="43"/>
  <c r="D5" i="43"/>
  <c r="D31" i="43"/>
  <c r="D44" i="43"/>
  <c r="D37" i="43"/>
  <c r="D30" i="43"/>
  <c r="D28" i="43"/>
  <c r="D26" i="43"/>
  <c r="D96" i="43"/>
  <c r="D19" i="43"/>
  <c r="D14" i="43"/>
  <c r="D29" i="43"/>
  <c r="D35" i="43"/>
  <c r="D27" i="43"/>
  <c r="D32" i="43"/>
  <c r="D38" i="43"/>
  <c r="D40" i="43"/>
  <c r="D41" i="43"/>
  <c r="D17" i="43"/>
  <c r="D20" i="43"/>
  <c r="D11" i="43"/>
  <c r="D9" i="43"/>
  <c r="D6" i="43"/>
  <c r="D4" i="43"/>
  <c r="C85" i="28"/>
  <c r="D83" i="28"/>
  <c r="D82" i="28"/>
  <c r="D81" i="28"/>
  <c r="C77" i="39"/>
  <c r="C55" i="38"/>
  <c r="C67" i="37"/>
  <c r="C70" i="36"/>
  <c r="C70" i="35"/>
  <c r="C71" i="34"/>
  <c r="C78" i="33"/>
  <c r="C76" i="32"/>
  <c r="C78" i="31"/>
  <c r="C63" i="29"/>
  <c r="C74" i="30"/>
  <c r="C51" i="40"/>
  <c r="D50" i="40"/>
  <c r="D48" i="40"/>
  <c r="D47" i="40"/>
  <c r="D46" i="40"/>
  <c r="D45" i="40"/>
  <c r="D44" i="40"/>
  <c r="D43" i="40"/>
  <c r="D42" i="40"/>
  <c r="D41" i="40"/>
  <c r="D40" i="40"/>
  <c r="D39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4" i="40"/>
  <c r="D23" i="40"/>
  <c r="D22" i="40"/>
  <c r="D21" i="40"/>
  <c r="D20" i="40"/>
  <c r="D18" i="40"/>
  <c r="D17" i="40"/>
  <c r="D16" i="40"/>
  <c r="D15" i="40"/>
  <c r="D14" i="40"/>
  <c r="D13" i="40"/>
  <c r="D12" i="40"/>
  <c r="D11" i="40"/>
  <c r="D9" i="40"/>
  <c r="D8" i="40"/>
  <c r="D7" i="40"/>
  <c r="D6" i="40"/>
  <c r="D5" i="40"/>
  <c r="D4" i="40"/>
  <c r="D51" i="40"/>
  <c r="D76" i="39"/>
  <c r="D75" i="39"/>
  <c r="D74" i="39"/>
  <c r="D72" i="39"/>
  <c r="D71" i="39"/>
  <c r="D70" i="39"/>
  <c r="D69" i="39"/>
  <c r="D68" i="39"/>
  <c r="D67" i="39"/>
  <c r="D66" i="39"/>
  <c r="D65" i="39"/>
  <c r="D64" i="39"/>
  <c r="D63" i="39"/>
  <c r="D62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5" i="39"/>
  <c r="D44" i="39"/>
  <c r="D43" i="39"/>
  <c r="D42" i="39"/>
  <c r="D41" i="39"/>
  <c r="D40" i="39"/>
  <c r="D39" i="39"/>
  <c r="D38" i="39"/>
  <c r="D37" i="39"/>
  <c r="D36" i="39"/>
  <c r="D34" i="39"/>
  <c r="D33" i="39"/>
  <c r="D32" i="39"/>
  <c r="D31" i="39"/>
  <c r="D30" i="39"/>
  <c r="D29" i="39"/>
  <c r="D28" i="39"/>
  <c r="D27" i="39"/>
  <c r="D26" i="39"/>
  <c r="D25" i="39"/>
  <c r="D24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6" i="39"/>
  <c r="D5" i="39"/>
  <c r="D4" i="39"/>
  <c r="D77" i="39"/>
  <c r="D54" i="38"/>
  <c r="D53" i="38"/>
  <c r="D52" i="38"/>
  <c r="D51" i="38"/>
  <c r="D50" i="38"/>
  <c r="D49" i="38"/>
  <c r="D48" i="38"/>
  <c r="D46" i="38"/>
  <c r="D45" i="38"/>
  <c r="D44" i="38"/>
  <c r="D43" i="38"/>
  <c r="D42" i="38"/>
  <c r="D41" i="38"/>
  <c r="D40" i="38"/>
  <c r="D39" i="38"/>
  <c r="D38" i="38"/>
  <c r="D37" i="38"/>
  <c r="D36" i="38"/>
  <c r="D34" i="38"/>
  <c r="D33" i="38"/>
  <c r="D32" i="38"/>
  <c r="D31" i="38"/>
  <c r="D30" i="38"/>
  <c r="D29" i="38"/>
  <c r="D28" i="38"/>
  <c r="D26" i="38"/>
  <c r="D25" i="38"/>
  <c r="D24" i="38"/>
  <c r="D23" i="38"/>
  <c r="D22" i="38"/>
  <c r="D21" i="38"/>
  <c r="D20" i="38"/>
  <c r="D19" i="38"/>
  <c r="D18" i="38"/>
  <c r="D17" i="38"/>
  <c r="D15" i="38"/>
  <c r="D14" i="38"/>
  <c r="D13" i="38"/>
  <c r="D12" i="38"/>
  <c r="D11" i="38"/>
  <c r="D10" i="38"/>
  <c r="D9" i="38"/>
  <c r="D8" i="38"/>
  <c r="D7" i="38"/>
  <c r="D6" i="38"/>
  <c r="D55" i="38"/>
  <c r="D4" i="38"/>
  <c r="D66" i="37"/>
  <c r="D65" i="37"/>
  <c r="D64" i="37"/>
  <c r="D63" i="37"/>
  <c r="D61" i="37"/>
  <c r="D60" i="37"/>
  <c r="D59" i="37"/>
  <c r="D58" i="37"/>
  <c r="D57" i="37"/>
  <c r="D56" i="37"/>
  <c r="D55" i="37"/>
  <c r="D54" i="37"/>
  <c r="D53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8" i="37"/>
  <c r="D37" i="37"/>
  <c r="D36" i="37"/>
  <c r="D35" i="37"/>
  <c r="D34" i="37"/>
  <c r="D33" i="37"/>
  <c r="D32" i="37"/>
  <c r="D31" i="37"/>
  <c r="D30" i="37"/>
  <c r="D28" i="37"/>
  <c r="D27" i="37"/>
  <c r="D26" i="37"/>
  <c r="D25" i="37"/>
  <c r="D24" i="37"/>
  <c r="D23" i="37"/>
  <c r="D22" i="37"/>
  <c r="D21" i="37"/>
  <c r="D20" i="37"/>
  <c r="D19" i="37"/>
  <c r="D18" i="37"/>
  <c r="D16" i="37"/>
  <c r="D15" i="37"/>
  <c r="D14" i="37"/>
  <c r="D13" i="37"/>
  <c r="D12" i="37"/>
  <c r="D11" i="37"/>
  <c r="D10" i="37"/>
  <c r="D9" i="37"/>
  <c r="D8" i="37"/>
  <c r="D7" i="37"/>
  <c r="D6" i="37"/>
  <c r="D4" i="37"/>
  <c r="D67" i="37"/>
  <c r="D69" i="36"/>
  <c r="D68" i="36"/>
  <c r="D67" i="36"/>
  <c r="D66" i="36"/>
  <c r="D65" i="36"/>
  <c r="D63" i="36"/>
  <c r="D62" i="36"/>
  <c r="D61" i="36"/>
  <c r="D60" i="36"/>
  <c r="D59" i="36"/>
  <c r="D58" i="36"/>
  <c r="D57" i="36"/>
  <c r="D56" i="36"/>
  <c r="D55" i="36"/>
  <c r="D54" i="36"/>
  <c r="D53" i="36"/>
  <c r="D52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3" i="36"/>
  <c r="D32" i="36"/>
  <c r="D31" i="36"/>
  <c r="D30" i="36"/>
  <c r="D29" i="36"/>
  <c r="D28" i="36"/>
  <c r="D26" i="36"/>
  <c r="D25" i="36"/>
  <c r="D24" i="36"/>
  <c r="D23" i="36"/>
  <c r="D22" i="36"/>
  <c r="D21" i="36"/>
  <c r="D20" i="36"/>
  <c r="D19" i="36"/>
  <c r="D17" i="36"/>
  <c r="D16" i="36"/>
  <c r="D15" i="36"/>
  <c r="D14" i="36"/>
  <c r="D13" i="36"/>
  <c r="D12" i="36"/>
  <c r="D11" i="36"/>
  <c r="D10" i="36"/>
  <c r="D9" i="36"/>
  <c r="D7" i="36"/>
  <c r="D6" i="36"/>
  <c r="D5" i="36"/>
  <c r="D4" i="36"/>
  <c r="D70" i="36"/>
  <c r="D69" i="35"/>
  <c r="D68" i="35"/>
  <c r="D67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2" i="35"/>
  <c r="D51" i="35"/>
  <c r="D50" i="35"/>
  <c r="D49" i="35"/>
  <c r="D48" i="35"/>
  <c r="D47" i="35"/>
  <c r="D46" i="35"/>
  <c r="D45" i="35"/>
  <c r="D44" i="35"/>
  <c r="D43" i="35"/>
  <c r="D42" i="35"/>
  <c r="D40" i="35"/>
  <c r="D39" i="35"/>
  <c r="D38" i="35"/>
  <c r="D37" i="35"/>
  <c r="D36" i="35"/>
  <c r="D35" i="35"/>
  <c r="D34" i="35"/>
  <c r="D32" i="35"/>
  <c r="D31" i="35"/>
  <c r="D30" i="35"/>
  <c r="D29" i="35"/>
  <c r="D28" i="35"/>
  <c r="D27" i="35"/>
  <c r="D26" i="35"/>
  <c r="D25" i="35"/>
  <c r="D24" i="35"/>
  <c r="D23" i="35"/>
  <c r="D22" i="35"/>
  <c r="D20" i="35"/>
  <c r="D19" i="35"/>
  <c r="D18" i="35"/>
  <c r="D17" i="35"/>
  <c r="D16" i="35"/>
  <c r="D15" i="35"/>
  <c r="D14" i="35"/>
  <c r="D13" i="35"/>
  <c r="D12" i="35"/>
  <c r="D11" i="35"/>
  <c r="D10" i="35"/>
  <c r="D8" i="35"/>
  <c r="D70" i="35"/>
  <c r="D7" i="35"/>
  <c r="D6" i="35"/>
  <c r="D5" i="35"/>
  <c r="D4" i="35"/>
  <c r="D70" i="34"/>
  <c r="D69" i="34"/>
  <c r="D68" i="34"/>
  <c r="D67" i="34"/>
  <c r="D64" i="34"/>
  <c r="D63" i="34"/>
  <c r="D62" i="34"/>
  <c r="D61" i="34"/>
  <c r="D60" i="34"/>
  <c r="D59" i="34"/>
  <c r="D58" i="34"/>
  <c r="D57" i="34"/>
  <c r="D56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8" i="34"/>
  <c r="D37" i="34"/>
  <c r="D36" i="34"/>
  <c r="D35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0" i="34"/>
  <c r="D19" i="34"/>
  <c r="D18" i="34"/>
  <c r="D17" i="34"/>
  <c r="D16" i="34"/>
  <c r="D15" i="34"/>
  <c r="D14" i="34"/>
  <c r="D13" i="34"/>
  <c r="D12" i="34"/>
  <c r="D10" i="34"/>
  <c r="D9" i="34"/>
  <c r="D8" i="34"/>
  <c r="D7" i="34"/>
  <c r="D6" i="34"/>
  <c r="D4" i="34"/>
  <c r="D71" i="34"/>
  <c r="D77" i="33"/>
  <c r="D76" i="33"/>
  <c r="D75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5" i="33"/>
  <c r="D44" i="33"/>
  <c r="D43" i="33"/>
  <c r="D42" i="33"/>
  <c r="D41" i="33"/>
  <c r="D40" i="33"/>
  <c r="D39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2" i="33"/>
  <c r="D21" i="33"/>
  <c r="D20" i="33"/>
  <c r="D19" i="33"/>
  <c r="D18" i="33"/>
  <c r="D17" i="33"/>
  <c r="D16" i="33"/>
  <c r="D15" i="33"/>
  <c r="D14" i="33"/>
  <c r="D13" i="33"/>
  <c r="D11" i="33"/>
  <c r="D10" i="33"/>
  <c r="D9" i="33"/>
  <c r="D78" i="33"/>
  <c r="D8" i="33"/>
  <c r="D7" i="33"/>
  <c r="D6" i="33"/>
  <c r="D5" i="33"/>
  <c r="D4" i="33"/>
  <c r="D75" i="32"/>
  <c r="D74" i="32"/>
  <c r="D73" i="32"/>
  <c r="D72" i="32"/>
  <c r="D71" i="32"/>
  <c r="D70" i="32"/>
  <c r="D68" i="32"/>
  <c r="D67" i="32"/>
  <c r="D66" i="32"/>
  <c r="D65" i="32"/>
  <c r="D64" i="32"/>
  <c r="D63" i="32"/>
  <c r="D62" i="32"/>
  <c r="D61" i="32"/>
  <c r="D60" i="32"/>
  <c r="D59" i="32"/>
  <c r="D58" i="32"/>
  <c r="D55" i="32"/>
  <c r="D54" i="32"/>
  <c r="D53" i="32"/>
  <c r="D52" i="32"/>
  <c r="D51" i="32"/>
  <c r="D50" i="32"/>
  <c r="D49" i="32"/>
  <c r="D48" i="32"/>
  <c r="D47" i="32"/>
  <c r="D46" i="32"/>
  <c r="D44" i="32"/>
  <c r="D43" i="32"/>
  <c r="D42" i="32"/>
  <c r="D41" i="32"/>
  <c r="D40" i="32"/>
  <c r="D39" i="32"/>
  <c r="D38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7" i="32"/>
  <c r="D6" i="32"/>
  <c r="D5" i="32"/>
  <c r="D4" i="32"/>
  <c r="D76" i="32"/>
  <c r="D77" i="31"/>
  <c r="D76" i="31"/>
  <c r="D75" i="31"/>
  <c r="D74" i="31"/>
  <c r="D73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4" i="31"/>
  <c r="D53" i="31"/>
  <c r="D52" i="31"/>
  <c r="D51" i="31"/>
  <c r="D50" i="31"/>
  <c r="D49" i="31"/>
  <c r="D48" i="31"/>
  <c r="D47" i="31"/>
  <c r="D46" i="31"/>
  <c r="D44" i="31"/>
  <c r="D43" i="31"/>
  <c r="D42" i="31"/>
  <c r="D41" i="31"/>
  <c r="D40" i="31"/>
  <c r="D39" i="31"/>
  <c r="D38" i="31"/>
  <c r="D37" i="31"/>
  <c r="D36" i="31"/>
  <c r="D35" i="31"/>
  <c r="D33" i="31"/>
  <c r="D32" i="31"/>
  <c r="D31" i="31"/>
  <c r="D30" i="31"/>
  <c r="D29" i="31"/>
  <c r="D28" i="31"/>
  <c r="D27" i="31"/>
  <c r="D26" i="31"/>
  <c r="D25" i="31"/>
  <c r="D24" i="31"/>
  <c r="D23" i="31"/>
  <c r="D21" i="31"/>
  <c r="D20" i="31"/>
  <c r="D19" i="31"/>
  <c r="D18" i="31"/>
  <c r="D17" i="31"/>
  <c r="D16" i="31"/>
  <c r="D15" i="31"/>
  <c r="D14" i="31"/>
  <c r="D13" i="31"/>
  <c r="D12" i="31"/>
  <c r="D10" i="31"/>
  <c r="D9" i="31"/>
  <c r="D8" i="31"/>
  <c r="D7" i="31"/>
  <c r="D6" i="31"/>
  <c r="D4" i="31"/>
  <c r="D78" i="31"/>
  <c r="D62" i="29"/>
  <c r="D61" i="29"/>
  <c r="D60" i="29"/>
  <c r="D59" i="29"/>
  <c r="D57" i="29"/>
  <c r="D56" i="29"/>
  <c r="D55" i="29"/>
  <c r="D54" i="29"/>
  <c r="D53" i="29"/>
  <c r="D52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6" i="29"/>
  <c r="D35" i="29"/>
  <c r="D34" i="29"/>
  <c r="D33" i="29"/>
  <c r="D32" i="29"/>
  <c r="D31" i="29"/>
  <c r="D30" i="29"/>
  <c r="D29" i="29"/>
  <c r="D28" i="29"/>
  <c r="D26" i="29"/>
  <c r="D25" i="29"/>
  <c r="D24" i="29"/>
  <c r="D23" i="29"/>
  <c r="D22" i="29"/>
  <c r="D21" i="29"/>
  <c r="D20" i="29"/>
  <c r="D18" i="29"/>
  <c r="D17" i="29"/>
  <c r="D16" i="29"/>
  <c r="D15" i="29"/>
  <c r="D14" i="29"/>
  <c r="D13" i="29"/>
  <c r="D12" i="29"/>
  <c r="D11" i="29"/>
  <c r="D10" i="29"/>
  <c r="D9" i="29"/>
  <c r="D7" i="29"/>
  <c r="D6" i="29"/>
  <c r="D5" i="29"/>
  <c r="D4" i="29"/>
  <c r="D63" i="29"/>
  <c r="D73" i="30"/>
  <c r="D71" i="30"/>
  <c r="D70" i="30"/>
  <c r="D69" i="30"/>
  <c r="D68" i="30"/>
  <c r="D67" i="30"/>
  <c r="C101" i="30"/>
  <c r="D66" i="30"/>
  <c r="D65" i="30"/>
  <c r="D64" i="30"/>
  <c r="D63" i="30"/>
  <c r="D62" i="30"/>
  <c r="D61" i="30"/>
  <c r="D59" i="30"/>
  <c r="D58" i="30"/>
  <c r="D57" i="30"/>
  <c r="D56" i="30"/>
  <c r="D55" i="30"/>
  <c r="D54" i="30"/>
  <c r="D53" i="30"/>
  <c r="D52" i="30"/>
  <c r="D51" i="30"/>
  <c r="C99" i="30"/>
  <c r="D50" i="30"/>
  <c r="D49" i="30"/>
  <c r="C100" i="30"/>
  <c r="D48" i="30"/>
  <c r="D47" i="30"/>
  <c r="D44" i="30"/>
  <c r="D43" i="30"/>
  <c r="D42" i="30"/>
  <c r="D41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1" i="30"/>
  <c r="D10" i="30"/>
  <c r="D9" i="30"/>
  <c r="D8" i="30"/>
  <c r="D7" i="30"/>
  <c r="D5" i="30"/>
  <c r="D4" i="30"/>
  <c r="D74" i="30"/>
  <c r="D72" i="28"/>
  <c r="D54" i="28"/>
  <c r="D52" i="28"/>
  <c r="C111" i="28"/>
  <c r="D70" i="28"/>
  <c r="D68" i="28"/>
  <c r="D66" i="28"/>
  <c r="D62" i="28"/>
  <c r="D58" i="28"/>
  <c r="D55" i="28"/>
  <c r="C109" i="28"/>
  <c r="D53" i="28"/>
  <c r="D69" i="28"/>
  <c r="D67" i="28"/>
  <c r="D60" i="28"/>
  <c r="D57" i="28"/>
  <c r="D50" i="28"/>
  <c r="D41" i="28"/>
  <c r="D43" i="28"/>
  <c r="D80" i="28"/>
  <c r="D44" i="28"/>
  <c r="D64" i="28"/>
  <c r="D49" i="28"/>
  <c r="C110" i="28"/>
  <c r="D71" i="28"/>
  <c r="D56" i="28"/>
  <c r="D38" i="28"/>
  <c r="D33" i="28"/>
  <c r="D46" i="28"/>
  <c r="D61" i="28"/>
  <c r="D74" i="28"/>
  <c r="D76" i="28"/>
  <c r="D79" i="28"/>
  <c r="D24" i="28"/>
  <c r="D84" i="28"/>
  <c r="D77" i="28"/>
  <c r="D63" i="28"/>
  <c r="D40" i="28"/>
  <c r="D22" i="28"/>
  <c r="D19" i="28"/>
  <c r="D16" i="28"/>
  <c r="D73" i="28"/>
  <c r="D51" i="28"/>
  <c r="D75" i="28"/>
  <c r="D59" i="28"/>
  <c r="D48" i="28"/>
  <c r="D39" i="28"/>
  <c r="D42" i="28"/>
  <c r="D37" i="28"/>
  <c r="D25" i="28"/>
  <c r="D26" i="28"/>
  <c r="D27" i="28"/>
  <c r="D28" i="28"/>
  <c r="D29" i="28"/>
  <c r="D30" i="28"/>
  <c r="D31" i="28"/>
  <c r="D32" i="28"/>
  <c r="D34" i="28"/>
  <c r="D35" i="28"/>
  <c r="D13" i="28"/>
  <c r="D14" i="28"/>
  <c r="D15" i="28"/>
  <c r="D17" i="28"/>
  <c r="D18" i="28"/>
  <c r="D20" i="28"/>
  <c r="D21" i="28"/>
  <c r="D11" i="28"/>
  <c r="D9" i="28"/>
  <c r="D8" i="28"/>
  <c r="D7" i="28"/>
  <c r="D6" i="28"/>
  <c r="D4" i="28"/>
  <c r="D85" i="28"/>
  <c r="F111" i="45"/>
  <c r="F109" i="45"/>
  <c r="E114" i="46"/>
  <c r="E113" i="46"/>
  <c r="E116" i="46"/>
  <c r="D116" i="46"/>
  <c r="F115" i="46"/>
  <c r="D89" i="30"/>
  <c r="D93" i="30"/>
  <c r="D99" i="28"/>
  <c r="D101" i="28"/>
  <c r="D112" i="45"/>
  <c r="F112" i="45"/>
  <c r="E112" i="45"/>
  <c r="E105" i="46"/>
  <c r="E103" i="46"/>
  <c r="D111" i="28"/>
  <c r="E111" i="28"/>
  <c r="C111" i="43"/>
  <c r="E108" i="43"/>
  <c r="D108" i="43"/>
  <c r="E101" i="45"/>
  <c r="E103" i="45"/>
  <c r="E106" i="44"/>
  <c r="E108" i="44"/>
  <c r="D109" i="28"/>
  <c r="E109" i="28"/>
  <c r="D110" i="43"/>
  <c r="E110" i="43"/>
  <c r="D101" i="30"/>
  <c r="E101" i="30"/>
  <c r="C103" i="30"/>
  <c r="D99" i="30"/>
  <c r="D103" i="30"/>
  <c r="D109" i="43"/>
  <c r="E109" i="43"/>
  <c r="D100" i="30"/>
  <c r="E100" i="30"/>
  <c r="F116" i="46"/>
  <c r="D98" i="43"/>
  <c r="D100" i="43"/>
  <c r="D110" i="28"/>
  <c r="E110" i="28"/>
  <c r="F118" i="44"/>
  <c r="E118" i="44"/>
  <c r="D103" i="28"/>
  <c r="E111" i="45"/>
  <c r="E114" i="45"/>
  <c r="D116" i="44"/>
  <c r="E112" i="28"/>
  <c r="E103" i="30"/>
  <c r="E116" i="44"/>
  <c r="E119" i="44"/>
  <c r="D119" i="44"/>
  <c r="F116" i="44"/>
  <c r="F119" i="44"/>
  <c r="D111" i="43"/>
  <c r="E111" i="43"/>
  <c r="E99" i="30"/>
  <c r="D50" i="47"/>
  <c r="E50" i="47"/>
  <c r="E38" i="47"/>
  <c r="E40" i="47"/>
  <c r="E42" i="47"/>
  <c r="D51" i="47"/>
  <c r="E51" i="47"/>
  <c r="F51" i="47"/>
  <c r="D53" i="47"/>
  <c r="F52" i="47"/>
  <c r="F48" i="47"/>
  <c r="E53" i="47"/>
  <c r="F50" i="47"/>
  <c r="F53" i="47"/>
  <c r="E99" i="48"/>
  <c r="F102" i="48"/>
  <c r="D101" i="48"/>
  <c r="D100" i="48"/>
  <c r="E88" i="48"/>
  <c r="F99" i="48"/>
  <c r="E100" i="48"/>
  <c r="F100" i="48"/>
  <c r="D103" i="48"/>
  <c r="E90" i="48"/>
  <c r="E92" i="48"/>
  <c r="E101" i="48"/>
  <c r="F101" i="48"/>
  <c r="F103" i="48"/>
  <c r="E103" i="48"/>
  <c r="D84" i="52" l="1"/>
  <c r="F80" i="52"/>
  <c r="E80" i="52"/>
  <c r="F81" i="52"/>
  <c r="E81" i="52"/>
  <c r="F82" i="52"/>
  <c r="E82" i="52"/>
  <c r="D67" i="51"/>
  <c r="E33" i="51"/>
  <c r="E67" i="51" s="1"/>
  <c r="D93" i="51"/>
  <c r="F89" i="51"/>
  <c r="E89" i="51"/>
  <c r="F90" i="51"/>
  <c r="E90" i="51"/>
  <c r="F91" i="51"/>
  <c r="E91" i="51"/>
  <c r="D82" i="50"/>
  <c r="E82" i="50" s="1"/>
  <c r="F82" i="50" s="1"/>
  <c r="D81" i="50"/>
  <c r="E81" i="50" s="1"/>
  <c r="F81" i="50" s="1"/>
  <c r="D83" i="50"/>
  <c r="E83" i="50" s="1"/>
  <c r="F83" i="50" s="1"/>
  <c r="E35" i="50"/>
  <c r="E62" i="50" s="1"/>
  <c r="D101" i="49"/>
  <c r="E101" i="49" s="1"/>
  <c r="F101" i="49" s="1"/>
  <c r="F97" i="49"/>
  <c r="F100" i="49"/>
  <c r="E99" i="49"/>
  <c r="E103" i="49" s="1"/>
  <c r="F84" i="52" l="1"/>
  <c r="E84" i="52"/>
  <c r="F93" i="51"/>
  <c r="E93" i="51"/>
  <c r="D85" i="50"/>
  <c r="E85" i="50" s="1"/>
  <c r="E75" i="50"/>
  <c r="E77" i="50" s="1"/>
  <c r="F85" i="50"/>
  <c r="D103" i="49"/>
  <c r="F99" i="49"/>
  <c r="F103" i="49" s="1"/>
</calcChain>
</file>

<file path=xl/sharedStrings.xml><?xml version="1.0" encoding="utf-8"?>
<sst xmlns="http://schemas.openxmlformats.org/spreadsheetml/2006/main" count="8035" uniqueCount="510">
  <si>
    <t>BUSSRESOR 2025-26</t>
  </si>
  <si>
    <t>MIL</t>
  </si>
  <si>
    <t>BUSS</t>
  </si>
  <si>
    <t>LAG</t>
  </si>
  <si>
    <t>Avresa</t>
  </si>
  <si>
    <t>M-start</t>
  </si>
  <si>
    <t>CHAUFFÖR</t>
  </si>
  <si>
    <t>AUGUSTI</t>
  </si>
  <si>
    <t>Onsd</t>
  </si>
  <si>
    <t>Alvesta</t>
  </si>
  <si>
    <t>A</t>
  </si>
  <si>
    <t>16.15</t>
  </si>
  <si>
    <t>19.00</t>
  </si>
  <si>
    <t>Michael Ingelsten</t>
  </si>
  <si>
    <t>SEPTEMBER</t>
  </si>
  <si>
    <t>Nittorp</t>
  </si>
  <si>
    <t>16.00</t>
  </si>
  <si>
    <t>Boro/Vetlanda</t>
  </si>
  <si>
    <t>Kjell Svensson</t>
  </si>
  <si>
    <t>Lörd</t>
  </si>
  <si>
    <t>Kalmar</t>
  </si>
  <si>
    <t>J 20</t>
  </si>
  <si>
    <t>09.30</t>
  </si>
  <si>
    <t>13.40</t>
  </si>
  <si>
    <t>Sönd</t>
  </si>
  <si>
    <t>Linköping</t>
  </si>
  <si>
    <t>J 18</t>
  </si>
  <si>
    <t>11.45</t>
  </si>
  <si>
    <t>15.30</t>
  </si>
  <si>
    <t>Tisd</t>
  </si>
  <si>
    <t>Nybro</t>
  </si>
  <si>
    <t>15.00</t>
  </si>
  <si>
    <t>OKTOBER</t>
  </si>
  <si>
    <t>Fred</t>
  </si>
  <si>
    <t>Axel Boberg</t>
  </si>
  <si>
    <t>Åseda</t>
  </si>
  <si>
    <t>15.15</t>
  </si>
  <si>
    <t>Joacim Boberg</t>
  </si>
  <si>
    <t>Oskarshamn</t>
  </si>
  <si>
    <t>U 14</t>
  </si>
  <si>
    <t>06.45</t>
  </si>
  <si>
    <t>11.00</t>
  </si>
  <si>
    <t>Lenhovda</t>
  </si>
  <si>
    <t>10.45</t>
  </si>
  <si>
    <t>14.00</t>
  </si>
  <si>
    <t>Helsingborg</t>
  </si>
  <si>
    <t>14.45</t>
  </si>
  <si>
    <t>Karlskrona</t>
  </si>
  <si>
    <t>U 15</t>
  </si>
  <si>
    <t>10.15</t>
  </si>
  <si>
    <t>Tingsryd</t>
  </si>
  <si>
    <t>15.45</t>
  </si>
  <si>
    <t>19.10</t>
  </si>
  <si>
    <t>HA 74</t>
  </si>
  <si>
    <t>16.20</t>
  </si>
  <si>
    <t>10.00</t>
  </si>
  <si>
    <t>13.00</t>
  </si>
  <si>
    <t>Tors</t>
  </si>
  <si>
    <t>Vimmerby</t>
  </si>
  <si>
    <t>19.30</t>
  </si>
  <si>
    <t>NOVEMBER</t>
  </si>
  <si>
    <t>Olofström</t>
  </si>
  <si>
    <t>12.00</t>
  </si>
  <si>
    <t>Jonstorp</t>
  </si>
  <si>
    <t>Kallinge</t>
  </si>
  <si>
    <t>Kristianstad</t>
  </si>
  <si>
    <t>Johan Arvidsson</t>
  </si>
  <si>
    <t>09.45</t>
  </si>
  <si>
    <t>13.30</t>
  </si>
  <si>
    <t>10.30</t>
  </si>
  <si>
    <t>DECEMBER</t>
  </si>
  <si>
    <t>15.40</t>
  </si>
  <si>
    <t>U 13</t>
  </si>
  <si>
    <t>14.30</t>
  </si>
  <si>
    <t>18.00</t>
  </si>
  <si>
    <t>07.30</t>
  </si>
  <si>
    <t>10.10</t>
  </si>
  <si>
    <t>Sävsjö</t>
  </si>
  <si>
    <t>13.15</t>
  </si>
  <si>
    <t>17.40</t>
  </si>
  <si>
    <t>Lidköping</t>
  </si>
  <si>
    <t>Norrköping</t>
  </si>
  <si>
    <t>08.00</t>
  </si>
  <si>
    <t>13.10</t>
  </si>
  <si>
    <t>JANUARI</t>
  </si>
  <si>
    <t>Virserum</t>
  </si>
  <si>
    <t>FEBRUARI</t>
  </si>
  <si>
    <t>MARS</t>
  </si>
  <si>
    <t>30mil &lt;</t>
  </si>
  <si>
    <t xml:space="preserve">&gt; 30mil </t>
  </si>
  <si>
    <t>Ankomsttid före match 1.45</t>
  </si>
  <si>
    <t>070-595 44 54</t>
  </si>
  <si>
    <t>0371 - 700 33</t>
  </si>
  <si>
    <t>J20</t>
  </si>
  <si>
    <t>kjell@svenssontrafik.se</t>
  </si>
  <si>
    <t>Ankomsttid före match 1.30</t>
  </si>
  <si>
    <t>070-394 24 95</t>
  </si>
  <si>
    <t>J 18 - U 16 - U 15 - U 14 A+B1</t>
  </si>
  <si>
    <t>cajo.arvidsson@hotmail.se</t>
  </si>
  <si>
    <t>Ankomsttid före match 1.00</t>
  </si>
  <si>
    <t>076-826 81 66</t>
  </si>
  <si>
    <t>U 13 - U 12 - U 11 - B2 - C</t>
  </si>
  <si>
    <t>ackeboberg98@gmail.com</t>
  </si>
  <si>
    <t>070-535 71 81</t>
  </si>
  <si>
    <t>joacim.boberg@gmail.com</t>
  </si>
  <si>
    <t>Christer Evebring</t>
  </si>
  <si>
    <t>070-518 92 11</t>
  </si>
  <si>
    <t>christer@borsten.se</t>
  </si>
  <si>
    <t>070-969 25 04</t>
  </si>
  <si>
    <t>michael@baoobaoo.se</t>
  </si>
  <si>
    <t xml:space="preserve">Mattias Arvidsson </t>
  </si>
  <si>
    <t xml:space="preserve">mattias.37@live.se  </t>
  </si>
  <si>
    <t>+ 6 % moms</t>
  </si>
  <si>
    <t>Totalt</t>
  </si>
  <si>
    <t>Netto</t>
  </si>
  <si>
    <t>Moms</t>
  </si>
  <si>
    <t>Brutto</t>
  </si>
  <si>
    <t>A-lag</t>
  </si>
  <si>
    <t>U-lag</t>
  </si>
  <si>
    <t>J-lag</t>
  </si>
  <si>
    <t>Executiv Club</t>
  </si>
  <si>
    <t>BUSSRESOR 2024-25</t>
  </si>
  <si>
    <t xml:space="preserve">Grästorp </t>
  </si>
  <si>
    <t>11.30</t>
  </si>
  <si>
    <t>Nässjö</t>
  </si>
  <si>
    <t>08.45</t>
  </si>
  <si>
    <t>09.00</t>
  </si>
  <si>
    <t>Sölvesborg</t>
  </si>
  <si>
    <t>Mörrum</t>
  </si>
  <si>
    <t>A2</t>
  </si>
  <si>
    <t>13.20</t>
  </si>
  <si>
    <t>16.10</t>
  </si>
  <si>
    <t>B2</t>
  </si>
  <si>
    <t>12.40</t>
  </si>
  <si>
    <t>19.15</t>
  </si>
  <si>
    <t>18.30</t>
  </si>
  <si>
    <t>02-nov</t>
  </si>
  <si>
    <t>A1</t>
  </si>
  <si>
    <t>12.20</t>
  </si>
  <si>
    <t>Gislaved</t>
  </si>
  <si>
    <t>A-1</t>
  </si>
  <si>
    <t>12.15</t>
  </si>
  <si>
    <t>Västervik</t>
  </si>
  <si>
    <t>17.00</t>
  </si>
  <si>
    <t>B1</t>
  </si>
  <si>
    <t>A 1</t>
  </si>
  <si>
    <t>J-20</t>
  </si>
  <si>
    <t>17.30</t>
  </si>
  <si>
    <t>Tranås</t>
  </si>
  <si>
    <t>08.30</t>
  </si>
  <si>
    <t>14.50</t>
  </si>
  <si>
    <t>Torsd</t>
  </si>
  <si>
    <t>Jönköping</t>
  </si>
  <si>
    <t>Ex Club</t>
  </si>
  <si>
    <t>08.15</t>
  </si>
  <si>
    <t>09.50</t>
  </si>
  <si>
    <t>12.30</t>
  </si>
  <si>
    <t>11.15</t>
  </si>
  <si>
    <t>Kungälv</t>
  </si>
  <si>
    <t>Bäcken</t>
  </si>
  <si>
    <t>Hanhals</t>
  </si>
  <si>
    <t>Vita Hästen</t>
  </si>
  <si>
    <t>07.45</t>
  </si>
  <si>
    <t>07.00</t>
  </si>
  <si>
    <t>010-156 73 78</t>
  </si>
  <si>
    <t>BUSSRESOR 2023-24</t>
  </si>
  <si>
    <t>Dalen</t>
  </si>
  <si>
    <t>19.40</t>
  </si>
  <si>
    <t>Michael I</t>
  </si>
  <si>
    <t>Ulricehamn</t>
  </si>
  <si>
    <t xml:space="preserve">A </t>
  </si>
  <si>
    <t>Landsbro</t>
  </si>
  <si>
    <t>Christer E</t>
  </si>
  <si>
    <t>Kungsbacka</t>
  </si>
  <si>
    <t>Axel Boberg/Kjell</t>
  </si>
  <si>
    <t>Motala</t>
  </si>
  <si>
    <t>A 2</t>
  </si>
  <si>
    <t>13.45</t>
  </si>
  <si>
    <t>15.55</t>
  </si>
  <si>
    <t>Finspång</t>
  </si>
  <si>
    <t>Patrik Johansson</t>
  </si>
  <si>
    <t>Josntorp</t>
  </si>
  <si>
    <t>Johan A</t>
  </si>
  <si>
    <t>Ljungby</t>
  </si>
  <si>
    <t xml:space="preserve">B 2 </t>
  </si>
  <si>
    <t>Rydaholm</t>
  </si>
  <si>
    <t xml:space="preserve">Kjell Svensson </t>
  </si>
  <si>
    <t>Malmö</t>
  </si>
  <si>
    <t>Ivar Svensson</t>
  </si>
  <si>
    <t>13.50</t>
  </si>
  <si>
    <t>17.10</t>
  </si>
  <si>
    <t>Mölndal</t>
  </si>
  <si>
    <t>14.10</t>
  </si>
  <si>
    <t>18.40</t>
  </si>
  <si>
    <t>Axel B</t>
  </si>
  <si>
    <t>Grästorp</t>
  </si>
  <si>
    <t>14.20</t>
  </si>
  <si>
    <t>12.45</t>
  </si>
  <si>
    <t>Göteborg(Bäcken)</t>
  </si>
  <si>
    <t>08.40</t>
  </si>
  <si>
    <t xml:space="preserve">Gislaved </t>
  </si>
  <si>
    <t xml:space="preserve">J20 </t>
  </si>
  <si>
    <t>16.30</t>
  </si>
  <si>
    <t>"kjell"</t>
  </si>
  <si>
    <t>11.20</t>
  </si>
  <si>
    <t>12.10</t>
  </si>
  <si>
    <t>Joacim B</t>
  </si>
  <si>
    <t>Vänersborg</t>
  </si>
  <si>
    <t>Axel</t>
  </si>
  <si>
    <t>Nybro Vikings</t>
  </si>
  <si>
    <t>Malmö(IK pantern)</t>
  </si>
  <si>
    <t>kjell</t>
  </si>
  <si>
    <t>11.50</t>
  </si>
  <si>
    <t xml:space="preserve">Ankomsttid före match 2.00 </t>
  </si>
  <si>
    <t>070 - 595 44 54</t>
  </si>
  <si>
    <t>A - Dam</t>
  </si>
  <si>
    <t>070 - 394 24 95</t>
  </si>
  <si>
    <t>010 - 156 73 78</t>
  </si>
  <si>
    <t>076 - 826 81 66</t>
  </si>
  <si>
    <t>070 - 535 71 81</t>
  </si>
  <si>
    <t>070 - 515 77 44</t>
  </si>
  <si>
    <t>070 - 201 74 96</t>
  </si>
  <si>
    <t>Reserv</t>
  </si>
  <si>
    <t>070 - 969 25 04</t>
  </si>
  <si>
    <t xml:space="preserve"> </t>
  </si>
  <si>
    <t>Konto</t>
  </si>
  <si>
    <t>5231-1</t>
  </si>
  <si>
    <t>5231-2</t>
  </si>
  <si>
    <t>5231-3</t>
  </si>
  <si>
    <t>Dam-lag</t>
  </si>
  <si>
    <t>5231-6</t>
  </si>
  <si>
    <t>BUSSRESOR 2022-2023</t>
  </si>
  <si>
    <t>GISLAVED</t>
  </si>
  <si>
    <t>OSBY</t>
  </si>
  <si>
    <t>SÄVSJÖ</t>
  </si>
  <si>
    <t>LENHOVDA</t>
  </si>
  <si>
    <t>KALMAR</t>
  </si>
  <si>
    <t>NYBRO</t>
  </si>
  <si>
    <t>09.05</t>
  </si>
  <si>
    <t>VALDEMARSVIK</t>
  </si>
  <si>
    <t>ALVESTA</t>
  </si>
  <si>
    <t>KARLSKRONA</t>
  </si>
  <si>
    <t>Flick</t>
  </si>
  <si>
    <t>EKSJÖ</t>
  </si>
  <si>
    <t>Micael Ingelsten</t>
  </si>
  <si>
    <t>OSKARSHAMN</t>
  </si>
  <si>
    <t>B 2</t>
  </si>
  <si>
    <t>VIRSERUM</t>
  </si>
  <si>
    <t>Joakim Boberg</t>
  </si>
  <si>
    <t>MÖRRUM</t>
  </si>
  <si>
    <t>ÅSEDA</t>
  </si>
  <si>
    <t>KALLINGE</t>
  </si>
  <si>
    <t>08.50</t>
  </si>
  <si>
    <t>U13 DM</t>
  </si>
  <si>
    <t>VIMMERBY</t>
  </si>
  <si>
    <t>U15 DM</t>
  </si>
  <si>
    <t>11.40</t>
  </si>
  <si>
    <t>RYDAHOLM</t>
  </si>
  <si>
    <t>TRANÅS</t>
  </si>
  <si>
    <t>B 1</t>
  </si>
  <si>
    <t>14.15</t>
  </si>
  <si>
    <t>LJUNGBY</t>
  </si>
  <si>
    <t>LÖDÖSE</t>
  </si>
  <si>
    <t>Dam</t>
  </si>
  <si>
    <t>SKILLINGARYD</t>
  </si>
  <si>
    <t>MOTALA</t>
  </si>
  <si>
    <t>TIBRO</t>
  </si>
  <si>
    <t>15.20</t>
  </si>
  <si>
    <t>16.50</t>
  </si>
  <si>
    <t>LINKÖPING</t>
  </si>
  <si>
    <t>OLOFSTRÖM</t>
  </si>
  <si>
    <t>VÄXJÖ</t>
  </si>
  <si>
    <t>ExeCl</t>
  </si>
  <si>
    <t>16.45</t>
  </si>
  <si>
    <t>SKÄRBLACKA</t>
  </si>
  <si>
    <t xml:space="preserve">A  </t>
  </si>
  <si>
    <t>VETLANDA</t>
  </si>
  <si>
    <t>Patric Johansson</t>
  </si>
  <si>
    <t>07.15</t>
  </si>
  <si>
    <t>TINGSRYD</t>
  </si>
  <si>
    <t>C 1</t>
  </si>
  <si>
    <t>07.25</t>
  </si>
  <si>
    <t>10.25</t>
  </si>
  <si>
    <t>VÄSTERVIK</t>
  </si>
  <si>
    <t>GLIMMA</t>
  </si>
  <si>
    <t>FALKÖPING</t>
  </si>
  <si>
    <t>PARTILLE</t>
  </si>
  <si>
    <t>GÖTEBORG</t>
  </si>
  <si>
    <t>HELSINGBORG</t>
  </si>
  <si>
    <t>1.45</t>
  </si>
  <si>
    <t>J 20/18 - U 16 - U 15 - U 14 A+B1</t>
  </si>
  <si>
    <t>U 13 - U 12 - U 11</t>
  </si>
  <si>
    <t>B2+C</t>
  </si>
  <si>
    <t>Cupkostnad buss</t>
  </si>
  <si>
    <t>7215-2</t>
  </si>
  <si>
    <t>Executive Club</t>
  </si>
  <si>
    <t>3966-4</t>
  </si>
  <si>
    <t>Damlag</t>
  </si>
  <si>
    <t>A-laget</t>
  </si>
  <si>
    <t>J-laget</t>
  </si>
  <si>
    <t>U-lagen</t>
  </si>
  <si>
    <t>BUSSRESOR 2021-2022</t>
  </si>
  <si>
    <t>TYRINGE</t>
  </si>
  <si>
    <t>05.30</t>
  </si>
  <si>
    <t>08.20</t>
  </si>
  <si>
    <t>ULRICEHAMN</t>
  </si>
  <si>
    <t>FINSPÅNG</t>
  </si>
  <si>
    <t>17.15</t>
  </si>
  <si>
    <t>BORÅS</t>
  </si>
  <si>
    <t>MJÖLBY</t>
  </si>
  <si>
    <t>NITTORP</t>
  </si>
  <si>
    <t>DM</t>
  </si>
  <si>
    <t>NÄSSJÖ</t>
  </si>
  <si>
    <t>TÖREBODA</t>
  </si>
  <si>
    <t>Michael Ingelssten</t>
  </si>
  <si>
    <t>SÖLVESBORG</t>
  </si>
  <si>
    <t>D 2</t>
  </si>
  <si>
    <t>06.00</t>
  </si>
  <si>
    <t>TRELLEBORG</t>
  </si>
  <si>
    <t>JONSTORP</t>
  </si>
  <si>
    <t>12.55</t>
  </si>
  <si>
    <t>9.30</t>
  </si>
  <si>
    <t>APRIL</t>
  </si>
  <si>
    <t>MALMÖ</t>
  </si>
  <si>
    <t>HALMSTAD</t>
  </si>
  <si>
    <t>Mattias Arvidsson</t>
  </si>
  <si>
    <t>070 - 266 07 54</t>
  </si>
  <si>
    <t>BUSSRESOR 2020-2021</t>
  </si>
  <si>
    <t>GRÄSTORP</t>
  </si>
  <si>
    <t>VÄNERSBORG</t>
  </si>
  <si>
    <t>LANDSBRO</t>
  </si>
  <si>
    <t>19.45</t>
  </si>
  <si>
    <t>A - J 20 - J 18 - Dam</t>
  </si>
  <si>
    <t>U 16 - U 15 - U 14 A+B1</t>
  </si>
  <si>
    <t>Sponsorträff</t>
  </si>
  <si>
    <t>5612-1</t>
  </si>
  <si>
    <t>BUSSRESOR 2019-2020</t>
  </si>
  <si>
    <t>VARBERG</t>
  </si>
  <si>
    <t>16.40</t>
  </si>
  <si>
    <t>Månd</t>
  </si>
  <si>
    <t>Michael Ingelstsen</t>
  </si>
  <si>
    <t>DIÖ</t>
  </si>
  <si>
    <t>C 2</t>
  </si>
  <si>
    <t>Mattias Arvidson</t>
  </si>
  <si>
    <t>05.45</t>
  </si>
  <si>
    <t xml:space="preserve">MJÖLBY </t>
  </si>
  <si>
    <t>09.15</t>
  </si>
  <si>
    <t>19.05</t>
  </si>
  <si>
    <t>06.15</t>
  </si>
  <si>
    <t>13.05</t>
  </si>
  <si>
    <t>16.05</t>
  </si>
  <si>
    <t>J18</t>
  </si>
  <si>
    <t>15.05</t>
  </si>
  <si>
    <t>19.50</t>
  </si>
  <si>
    <t>HOVÅS</t>
  </si>
  <si>
    <t>TIDAHOLM</t>
  </si>
  <si>
    <t xml:space="preserve">A - J 20 - J 18 </t>
  </si>
  <si>
    <t>BUSSRESOR 2018-2019</t>
  </si>
  <si>
    <t>NORRAHAMMAR</t>
  </si>
  <si>
    <t>Mikael Ingelsten</t>
  </si>
  <si>
    <t>10.40</t>
  </si>
  <si>
    <t>15.35</t>
  </si>
  <si>
    <t>JÖNKÖPING</t>
  </si>
  <si>
    <t>Sponsor</t>
  </si>
  <si>
    <t>LUND</t>
  </si>
  <si>
    <t>ÅSTORP</t>
  </si>
  <si>
    <t>07.40</t>
  </si>
  <si>
    <t>KUNGÄLV</t>
  </si>
  <si>
    <t>12.05</t>
  </si>
  <si>
    <t>Fredrik Svensson</t>
  </si>
  <si>
    <t>Conny Svensson</t>
  </si>
  <si>
    <t>070 - 393 32 12</t>
  </si>
  <si>
    <t>BUSSRESOR 2017-2018</t>
  </si>
  <si>
    <t>Dan Skärin</t>
  </si>
  <si>
    <t>Christer Everbring</t>
  </si>
  <si>
    <t>Domare</t>
  </si>
  <si>
    <t>A 1 - 1 B</t>
  </si>
  <si>
    <t xml:space="preserve">Conny Svensson </t>
  </si>
  <si>
    <t>B 2 - 2 B</t>
  </si>
  <si>
    <t>C 1 - 1 D</t>
  </si>
  <si>
    <t>U 14 DM</t>
  </si>
  <si>
    <t>NORRKÖPING</t>
  </si>
  <si>
    <t xml:space="preserve">A 1    </t>
  </si>
  <si>
    <t>B 1 - 2 A</t>
  </si>
  <si>
    <t>VADSTENA</t>
  </si>
  <si>
    <t>A 2 - 2 A</t>
  </si>
  <si>
    <t>19.20</t>
  </si>
  <si>
    <t>Ankomsttid före match 2.00</t>
  </si>
  <si>
    <t>070 - 964 65 12</t>
  </si>
  <si>
    <t>0370 - 465 12</t>
  </si>
  <si>
    <t>BUSSRESOR 2016-2017</t>
  </si>
  <si>
    <t>B 1 - 1 B</t>
  </si>
  <si>
    <t>STENUNGSUND</t>
  </si>
  <si>
    <t>A 1 - 1 A</t>
  </si>
  <si>
    <t>KÅLLERED</t>
  </si>
  <si>
    <t>Christer Ewerbring</t>
  </si>
  <si>
    <t>B 2 - 1 A</t>
  </si>
  <si>
    <t>7.30</t>
  </si>
  <si>
    <t xml:space="preserve">A 1 - 1 </t>
  </si>
  <si>
    <t>TROLLHÄTTAN</t>
  </si>
  <si>
    <t>A 2 - 1 B</t>
  </si>
  <si>
    <t>ALINGSÅS</t>
  </si>
  <si>
    <t>RONNEBY</t>
  </si>
  <si>
    <t xml:space="preserve">B 2 - 1  </t>
  </si>
  <si>
    <t>Support</t>
  </si>
  <si>
    <t>14.05</t>
  </si>
  <si>
    <t xml:space="preserve">VIMMERBY </t>
  </si>
  <si>
    <t>17.45</t>
  </si>
  <si>
    <t>0370 - 139 19</t>
  </si>
  <si>
    <t>070 - 201 74,96</t>
  </si>
  <si>
    <t>BUSSRESOR 2015-2016</t>
  </si>
  <si>
    <t>KUNGSBACKA</t>
  </si>
  <si>
    <t>B 1 - 2</t>
  </si>
  <si>
    <t>B 1 - 1</t>
  </si>
  <si>
    <t>A 1 -1</t>
  </si>
  <si>
    <t>15.10</t>
  </si>
  <si>
    <t>U 13 DM</t>
  </si>
  <si>
    <t xml:space="preserve">LINKÖPING </t>
  </si>
  <si>
    <t>D  2</t>
  </si>
  <si>
    <t>06.30</t>
  </si>
  <si>
    <t>U 16 - U 15 - U 14</t>
  </si>
  <si>
    <t>A+B1</t>
  </si>
  <si>
    <t>0370 - 378 819</t>
  </si>
  <si>
    <t>BUSSRESOR 2014-2015</t>
  </si>
  <si>
    <t>Håkan Cobranius</t>
  </si>
  <si>
    <t>14.40</t>
  </si>
  <si>
    <t>P-O Andersson</t>
  </si>
  <si>
    <t>13.55</t>
  </si>
  <si>
    <t>20.00</t>
  </si>
  <si>
    <t>11.10</t>
  </si>
  <si>
    <t>P O Andersson</t>
  </si>
  <si>
    <t>070 - 557 76 55</t>
  </si>
  <si>
    <t>070 - 090 12 76</t>
  </si>
  <si>
    <t>070 - 275 71 00</t>
  </si>
  <si>
    <t>070 - 522 43 33</t>
  </si>
  <si>
    <t>010-4536813</t>
  </si>
  <si>
    <t>070 - 835 95 06</t>
  </si>
  <si>
    <t>BUSSRESOR 2013-2014</t>
  </si>
  <si>
    <t xml:space="preserve">TRANÅS </t>
  </si>
  <si>
    <t>C 1 A</t>
  </si>
  <si>
    <t xml:space="preserve">OSKARSHAMN </t>
  </si>
  <si>
    <t>C 1 C</t>
  </si>
  <si>
    <t xml:space="preserve">Dan Skärin </t>
  </si>
  <si>
    <t>11.25</t>
  </si>
  <si>
    <t>073 - 373 64 63</t>
  </si>
  <si>
    <t>BUSSRESOR 2012-2013</t>
  </si>
  <si>
    <t>19..00</t>
  </si>
  <si>
    <t>B 2 blå</t>
  </si>
  <si>
    <t>KRISTIANSTAD</t>
  </si>
  <si>
    <t xml:space="preserve">LINKÖPING   </t>
  </si>
  <si>
    <t>A 2 blå</t>
  </si>
  <si>
    <t xml:space="preserve">A 2 </t>
  </si>
  <si>
    <t>DM U 14</t>
  </si>
  <si>
    <t>SKARA</t>
  </si>
  <si>
    <t xml:space="preserve">J 20 - J 18 </t>
  </si>
  <si>
    <t>BUSSRESOR 2011-2012</t>
  </si>
  <si>
    <t>VEDDIGE</t>
  </si>
  <si>
    <t>B 2 Blå</t>
  </si>
  <si>
    <t>U 12 DM</t>
  </si>
  <si>
    <t>fred</t>
  </si>
  <si>
    <t>B 2 Vit</t>
  </si>
  <si>
    <t>BUSSRESOR 2010-2011</t>
  </si>
  <si>
    <t>Christer Karlsson</t>
  </si>
  <si>
    <t>TRANÅS DM</t>
  </si>
  <si>
    <t>Ulrich Lampe</t>
  </si>
  <si>
    <t>inställd</t>
  </si>
  <si>
    <t>18.15</t>
  </si>
  <si>
    <t>BUSSRESOR 2009-2010</t>
  </si>
  <si>
    <t>J 18 DM</t>
  </si>
  <si>
    <t>HÄSSLEHOLM</t>
  </si>
  <si>
    <t>10.20</t>
  </si>
  <si>
    <t>KALMAR poolspel</t>
  </si>
  <si>
    <t>U 10</t>
  </si>
  <si>
    <t>VÄXJÖ - RYDAHOLM</t>
  </si>
  <si>
    <t>BUSSRESOR 2008-2009</t>
  </si>
  <si>
    <t>U 16</t>
  </si>
  <si>
    <t>Kent</t>
  </si>
  <si>
    <t>Kjell</t>
  </si>
  <si>
    <t xml:space="preserve">U 14 </t>
  </si>
  <si>
    <t>17.50</t>
  </si>
  <si>
    <t>BUSSRESOR 2007-2008</t>
  </si>
  <si>
    <t>Stig Eirefjord</t>
  </si>
  <si>
    <t>U 11</t>
  </si>
  <si>
    <t>BUSSRESOR VÄRNAMO HOCKEY SÄSONGEN 2006 - 2007</t>
  </si>
  <si>
    <t>BUSSRESOR VÄRNAMO HOCKEY 2005-2006</t>
  </si>
  <si>
    <t>Kjells chaufför</t>
  </si>
  <si>
    <t>8.00</t>
  </si>
  <si>
    <t>LIDKÖPING</t>
  </si>
  <si>
    <t>16.55</t>
  </si>
  <si>
    <t>FOTSKÄLS</t>
  </si>
  <si>
    <t>Dan Johansson</t>
  </si>
  <si>
    <t>U 12</t>
  </si>
  <si>
    <t>DM ÅSEDA</t>
  </si>
  <si>
    <t>Fehmi Candemir</t>
  </si>
  <si>
    <t>GLIMÅKRA</t>
  </si>
  <si>
    <t>DM TRANÅS</t>
  </si>
  <si>
    <t>MARIESTAD</t>
  </si>
  <si>
    <t>J 20 - J 18 - U 16 - U 15</t>
  </si>
  <si>
    <t>BUSSRESOR VÄRNAMO HOCKEY 2004-2005</t>
  </si>
  <si>
    <t>8.30</t>
  </si>
  <si>
    <t xml:space="preserve">Ulrich Lampe </t>
  </si>
  <si>
    <t>8.15</t>
  </si>
  <si>
    <t>9.00</t>
  </si>
  <si>
    <t>9.45</t>
  </si>
  <si>
    <t>LJUNGSBRO</t>
  </si>
  <si>
    <t>Dan Shärin</t>
  </si>
  <si>
    <t>BUSSRESOR U-SEKTIONEN 2003-2004</t>
  </si>
  <si>
    <t xml:space="preserve">Avresa </t>
  </si>
  <si>
    <t>Start</t>
  </si>
  <si>
    <t>29-febr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</si>
</sst>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b/>
      <u/>
      <sz val="11"/>
      <name val="Times New Roman"/>
      <family val="1"/>
    </font>
    <font>
      <b/>
      <u/>
      <sz val="11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u/>
      <sz val="12"/>
      <color rgb="FF000000"/>
      <name val="Times New Roman"/>
      <family val="1"/>
    </font>
    <font>
      <b/>
      <u/>
      <sz val="12"/>
      <color rgb="FF000000"/>
      <name val="Arial"/>
      <family val="2"/>
    </font>
    <font>
      <b/>
      <sz val="10"/>
      <color rgb="FF000000"/>
      <name val="Times New Roman"/>
      <family val="1"/>
    </font>
    <font>
      <b/>
      <u/>
      <sz val="10"/>
      <name val="Arial"/>
      <family val="2"/>
    </font>
    <font>
      <u/>
      <sz val="10"/>
      <color theme="10"/>
      <name val="Arial"/>
    </font>
    <font>
      <sz val="10"/>
      <color rgb="FF000000"/>
      <name val="Times New Roman"/>
    </font>
    <font>
      <sz val="10"/>
      <name val="Times New Roman"/>
    </font>
    <font>
      <sz val="10"/>
      <color rgb="FFFF0000"/>
      <name val="Times New Roman"/>
      <family val="1"/>
    </font>
    <font>
      <sz val="9"/>
      <color rgb="FF000000"/>
      <name val="Times New Roman"/>
    </font>
    <font>
      <sz val="9"/>
      <color rgb="FF000000"/>
      <name val="Arial"/>
      <family val="2"/>
    </font>
    <font>
      <sz val="12"/>
      <color rgb="FF000000"/>
      <name val="Times New Roman"/>
    </font>
    <font>
      <u/>
      <sz val="10"/>
      <color rgb="FF000000"/>
      <name val="Times New Roman"/>
      <family val="1"/>
    </font>
    <font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" fontId="2" fillId="0" borderId="0" xfId="0" applyNumberFormat="1" applyFont="1"/>
    <xf numFmtId="0" fontId="6" fillId="0" borderId="0" xfId="0" applyFont="1"/>
    <xf numFmtId="0" fontId="4" fillId="0" borderId="1" xfId="0" applyFont="1" applyBorder="1"/>
    <xf numFmtId="3" fontId="2" fillId="0" borderId="0" xfId="0" applyNumberFormat="1" applyFont="1"/>
    <xf numFmtId="3" fontId="0" fillId="0" borderId="0" xfId="0" applyNumberFormat="1"/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5" fillId="0" borderId="0" xfId="0" applyFont="1"/>
    <xf numFmtId="3" fontId="4" fillId="0" borderId="0" xfId="0" applyNumberFormat="1" applyFont="1"/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164" fontId="9" fillId="0" borderId="0" xfId="0" applyNumberFormat="1" applyFont="1"/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6" fontId="6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12" fillId="0" borderId="1" xfId="0" applyFont="1" applyBorder="1"/>
    <xf numFmtId="1" fontId="6" fillId="0" borderId="0" xfId="0" applyNumberFormat="1" applyFont="1" applyAlignment="1">
      <alignment horizontal="center"/>
    </xf>
    <xf numFmtId="0" fontId="12" fillId="0" borderId="0" xfId="0" applyFont="1"/>
    <xf numFmtId="164" fontId="6" fillId="0" borderId="0" xfId="0" applyNumberFormat="1" applyFont="1"/>
    <xf numFmtId="0" fontId="0" fillId="0" borderId="0" xfId="0" quotePrefix="1"/>
    <xf numFmtId="3" fontId="11" fillId="0" borderId="0" xfId="0" applyNumberFormat="1" applyFont="1"/>
    <xf numFmtId="0" fontId="11" fillId="0" borderId="2" xfId="0" applyFont="1" applyBorder="1"/>
    <xf numFmtId="0" fontId="0" fillId="0" borderId="2" xfId="0" applyBorder="1"/>
    <xf numFmtId="3" fontId="11" fillId="0" borderId="2" xfId="0" applyNumberFormat="1" applyFont="1" applyBorder="1"/>
    <xf numFmtId="3" fontId="4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center"/>
    </xf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11" fillId="0" borderId="1" xfId="0" applyFont="1" applyBorder="1"/>
    <xf numFmtId="164" fontId="4" fillId="0" borderId="0" xfId="0" applyNumberFormat="1" applyFont="1"/>
    <xf numFmtId="16" fontId="0" fillId="0" borderId="0" xfId="0" applyNumberFormat="1"/>
    <xf numFmtId="3" fontId="5" fillId="0" borderId="0" xfId="0" applyNumberFormat="1" applyFont="1"/>
    <xf numFmtId="0" fontId="13" fillId="0" borderId="1" xfId="0" applyFont="1" applyBorder="1"/>
    <xf numFmtId="164" fontId="5" fillId="0" borderId="0" xfId="0" applyNumberFormat="1" applyFont="1"/>
    <xf numFmtId="3" fontId="4" fillId="0" borderId="0" xfId="0" applyNumberFormat="1" applyFont="1" applyAlignment="1">
      <alignment horizontal="center"/>
    </xf>
    <xf numFmtId="1" fontId="9" fillId="0" borderId="0" xfId="0" applyNumberFormat="1" applyFont="1"/>
    <xf numFmtId="16" fontId="14" fillId="0" borderId="0" xfId="0" applyNumberFormat="1" applyFont="1"/>
    <xf numFmtId="1" fontId="5" fillId="0" borderId="0" xfId="0" applyNumberFormat="1" applyFont="1" applyAlignment="1">
      <alignment horizontal="right"/>
    </xf>
    <xf numFmtId="0" fontId="4" fillId="2" borderId="1" xfId="0" applyFont="1" applyFill="1" applyBorder="1"/>
    <xf numFmtId="0" fontId="4" fillId="3" borderId="1" xfId="0" applyFont="1" applyFill="1" applyBorder="1"/>
    <xf numFmtId="0" fontId="11" fillId="0" borderId="0" xfId="0" applyFont="1" applyAlignment="1">
      <alignment horizontal="center"/>
    </xf>
    <xf numFmtId="1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16" fontId="18" fillId="0" borderId="0" xfId="0" applyNumberFormat="1" applyFont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19" fillId="0" borderId="0" xfId="0" applyNumberFormat="1" applyFont="1"/>
    <xf numFmtId="0" fontId="19" fillId="0" borderId="0" xfId="0" applyFont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0" fontId="20" fillId="0" borderId="1" xfId="0" applyFont="1" applyBorder="1"/>
    <xf numFmtId="1" fontId="5" fillId="0" borderId="0" xfId="0" applyNumberFormat="1" applyFont="1"/>
    <xf numFmtId="164" fontId="5" fillId="0" borderId="0" xfId="0" quotePrefix="1" applyNumberFormat="1" applyFont="1"/>
    <xf numFmtId="1" fontId="6" fillId="0" borderId="0" xfId="0" applyNumberFormat="1" applyFont="1"/>
    <xf numFmtId="0" fontId="20" fillId="0" borderId="0" xfId="0" applyFont="1"/>
    <xf numFmtId="1" fontId="19" fillId="0" borderId="0" xfId="0" applyNumberFormat="1" applyFont="1" applyAlignment="1">
      <alignment horizontal="center"/>
    </xf>
    <xf numFmtId="164" fontId="19" fillId="0" borderId="0" xfId="0" applyNumberFormat="1" applyFont="1"/>
    <xf numFmtId="16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16" fontId="3" fillId="0" borderId="0" xfId="0" applyNumberFormat="1" applyFont="1"/>
    <xf numFmtId="0" fontId="3" fillId="0" borderId="0" xfId="0" applyFont="1"/>
    <xf numFmtId="16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3" fontId="3" fillId="0" borderId="0" xfId="0" applyNumberFormat="1" applyFont="1"/>
    <xf numFmtId="0" fontId="3" fillId="0" borderId="3" xfId="0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0" fontId="2" fillId="3" borderId="0" xfId="0" applyFont="1" applyFill="1"/>
    <xf numFmtId="3" fontId="1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4" fontId="9" fillId="0" borderId="0" xfId="0" quotePrefix="1" applyNumberFormat="1" applyFont="1"/>
    <xf numFmtId="1" fontId="2" fillId="0" borderId="0" xfId="0" quotePrefix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3" borderId="1" xfId="0" quotePrefix="1" applyNumberFormat="1" applyFont="1" applyFill="1" applyBorder="1"/>
    <xf numFmtId="0" fontId="4" fillId="0" borderId="5" xfId="0" applyFont="1" applyBorder="1"/>
    <xf numFmtId="164" fontId="2" fillId="0" borderId="5" xfId="0" applyNumberFormat="1" applyFont="1" applyBorder="1"/>
    <xf numFmtId="0" fontId="4" fillId="0" borderId="6" xfId="0" applyFont="1" applyBorder="1"/>
    <xf numFmtId="164" fontId="2" fillId="0" borderId="6" xfId="0" applyNumberFormat="1" applyFont="1" applyBorder="1"/>
    <xf numFmtId="16" fontId="2" fillId="0" borderId="7" xfId="0" applyNumberFormat="1" applyFont="1" applyBorder="1"/>
    <xf numFmtId="16" fontId="2" fillId="0" borderId="8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center"/>
    </xf>
    <xf numFmtId="0" fontId="4" fillId="0" borderId="9" xfId="0" applyFont="1" applyBorder="1"/>
    <xf numFmtId="1" fontId="2" fillId="0" borderId="8" xfId="0" applyNumberFormat="1" applyFont="1" applyBorder="1" applyAlignment="1">
      <alignment horizontal="center"/>
    </xf>
    <xf numFmtId="164" fontId="2" fillId="0" borderId="10" xfId="0" applyNumberFormat="1" applyFont="1" applyBorder="1"/>
    <xf numFmtId="0" fontId="2" fillId="0" borderId="11" xfId="0" applyFont="1" applyBorder="1"/>
    <xf numFmtId="16" fontId="2" fillId="0" borderId="12" xfId="0" applyNumberFormat="1" applyFont="1" applyBorder="1"/>
    <xf numFmtId="0" fontId="2" fillId="0" borderId="12" xfId="0" applyFont="1" applyBorder="1"/>
    <xf numFmtId="3" fontId="2" fillId="0" borderId="12" xfId="0" applyNumberFormat="1" applyFont="1" applyBorder="1"/>
    <xf numFmtId="3" fontId="2" fillId="0" borderId="12" xfId="0" applyNumberFormat="1" applyFont="1" applyBorder="1" applyAlignment="1">
      <alignment horizontal="center"/>
    </xf>
    <xf numFmtId="0" fontId="4" fillId="0" borderId="13" xfId="0" applyFont="1" applyBorder="1"/>
    <xf numFmtId="1" fontId="2" fillId="0" borderId="12" xfId="0" applyNumberFormat="1" applyFont="1" applyBorder="1" applyAlignment="1">
      <alignment horizontal="center"/>
    </xf>
    <xf numFmtId="164" fontId="2" fillId="0" borderId="14" xfId="0" applyNumberFormat="1" applyFont="1" applyBorder="1"/>
    <xf numFmtId="3" fontId="2" fillId="3" borderId="0" xfId="0" applyNumberFormat="1" applyFont="1" applyFill="1"/>
    <xf numFmtId="164" fontId="2" fillId="3" borderId="15" xfId="0" applyNumberFormat="1" applyFont="1" applyFill="1" applyBorder="1"/>
    <xf numFmtId="164" fontId="2" fillId="3" borderId="5" xfId="0" applyNumberFormat="1" applyFont="1" applyFill="1" applyBorder="1"/>
    <xf numFmtId="164" fontId="2" fillId="3" borderId="17" xfId="0" applyNumberFormat="1" applyFont="1" applyFill="1" applyBorder="1"/>
    <xf numFmtId="164" fontId="2" fillId="3" borderId="16" xfId="0" applyNumberFormat="1" applyFont="1" applyFill="1" applyBorder="1"/>
    <xf numFmtId="164" fontId="2" fillId="3" borderId="6" xfId="0" applyNumberFormat="1" applyFont="1" applyFill="1" applyBorder="1"/>
    <xf numFmtId="164" fontId="2" fillId="0" borderId="15" xfId="0" applyNumberFormat="1" applyFont="1" applyBorder="1"/>
    <xf numFmtId="0" fontId="0" fillId="0" borderId="1" xfId="0" applyBorder="1"/>
    <xf numFmtId="164" fontId="2" fillId="0" borderId="18" xfId="0" applyNumberFormat="1" applyFont="1" applyBorder="1"/>
    <xf numFmtId="164" fontId="2" fillId="3" borderId="19" xfId="0" applyNumberFormat="1" applyFont="1" applyFill="1" applyBorder="1"/>
    <xf numFmtId="0" fontId="21" fillId="3" borderId="0" xfId="0" applyFont="1" applyFill="1"/>
    <xf numFmtId="16" fontId="22" fillId="0" borderId="0" xfId="0" applyNumberFormat="1" applyFont="1"/>
    <xf numFmtId="0" fontId="22" fillId="0" borderId="0" xfId="0" applyFont="1"/>
    <xf numFmtId="3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23" fillId="3" borderId="15" xfId="0" applyNumberFormat="1" applyFont="1" applyFill="1" applyBorder="1"/>
    <xf numFmtId="0" fontId="5" fillId="0" borderId="20" xfId="0" applyFont="1" applyBorder="1"/>
    <xf numFmtId="0" fontId="0" fillId="0" borderId="21" xfId="0" applyBorder="1"/>
    <xf numFmtId="0" fontId="5" fillId="0" borderId="22" xfId="0" applyFont="1" applyBorder="1"/>
    <xf numFmtId="0" fontId="1" fillId="0" borderId="2" xfId="0" applyFont="1" applyBorder="1"/>
    <xf numFmtId="0" fontId="5" fillId="0" borderId="24" xfId="0" applyFont="1" applyBorder="1"/>
    <xf numFmtId="0" fontId="1" fillId="0" borderId="2" xfId="0" applyFont="1" applyBorder="1" applyAlignment="1">
      <alignment horizontal="center"/>
    </xf>
    <xf numFmtId="0" fontId="1" fillId="0" borderId="23" xfId="0" applyFont="1" applyBorder="1"/>
    <xf numFmtId="0" fontId="0" fillId="0" borderId="24" xfId="0" applyBorder="1"/>
    <xf numFmtId="3" fontId="24" fillId="0" borderId="0" xfId="0" applyNumberFormat="1" applyFont="1" applyAlignment="1">
      <alignment horizontal="center"/>
    </xf>
    <xf numFmtId="0" fontId="24" fillId="0" borderId="0" xfId="0" applyFont="1"/>
    <xf numFmtId="1" fontId="24" fillId="0" borderId="0" xfId="0" applyNumberFormat="1" applyFont="1" applyAlignment="1">
      <alignment horizontal="center"/>
    </xf>
    <xf numFmtId="16" fontId="24" fillId="0" borderId="0" xfId="0" applyNumberFormat="1" applyFont="1"/>
    <xf numFmtId="3" fontId="24" fillId="3" borderId="0" xfId="0" applyNumberFormat="1" applyFont="1" applyFill="1"/>
    <xf numFmtId="0" fontId="25" fillId="0" borderId="0" xfId="0" applyFont="1"/>
    <xf numFmtId="16" fontId="26" fillId="0" borderId="0" xfId="0" applyNumberFormat="1" applyFont="1"/>
    <xf numFmtId="0" fontId="27" fillId="0" borderId="0" xfId="0" applyFont="1"/>
    <xf numFmtId="0" fontId="26" fillId="0" borderId="0" xfId="0" applyFont="1"/>
    <xf numFmtId="3" fontId="26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17" xfId="0" applyNumberFormat="1" applyFont="1" applyBorder="1"/>
    <xf numFmtId="0" fontId="24" fillId="0" borderId="0" xfId="0" applyFont="1" applyAlignment="1">
      <alignment horizontal="center"/>
    </xf>
    <xf numFmtId="16" fontId="24" fillId="4" borderId="0" xfId="0" applyNumberFormat="1" applyFont="1" applyFill="1"/>
    <xf numFmtId="0" fontId="11" fillId="0" borderId="0" xfId="0" applyFont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3" fontId="24" fillId="0" borderId="0" xfId="0" applyNumberFormat="1" applyFont="1"/>
    <xf numFmtId="3" fontId="28" fillId="0" borderId="0" xfId="0" applyNumberFormat="1" applyFont="1"/>
    <xf numFmtId="0" fontId="11" fillId="0" borderId="0" xfId="0" applyFont="1"/>
    <xf numFmtId="17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3" fontId="29" fillId="0" borderId="0" xfId="0" applyNumberFormat="1" applyFont="1" applyAlignment="1">
      <alignment horizontal="center"/>
    </xf>
    <xf numFmtId="0" fontId="30" fillId="0" borderId="0" xfId="1" applyAlignment="1">
      <alignment horizontal="center"/>
    </xf>
    <xf numFmtId="0" fontId="4" fillId="3" borderId="17" xfId="0" applyFont="1" applyFill="1" applyBorder="1"/>
    <xf numFmtId="3" fontId="31" fillId="0" borderId="0" xfId="0" applyNumberFormat="1" applyFont="1" applyAlignment="1">
      <alignment horizontal="center"/>
    </xf>
    <xf numFmtId="164" fontId="2" fillId="3" borderId="18" xfId="0" applyNumberFormat="1" applyFont="1" applyFill="1" applyBorder="1"/>
    <xf numFmtId="16" fontId="31" fillId="0" borderId="0" xfId="0" applyNumberFormat="1" applyFont="1"/>
    <xf numFmtId="0" fontId="31" fillId="0" borderId="0" xfId="0" applyFont="1"/>
    <xf numFmtId="16" fontId="32" fillId="0" borderId="0" xfId="0" quotePrefix="1" applyNumberFormat="1" applyFont="1" applyAlignment="1">
      <alignment horizontal="right"/>
    </xf>
    <xf numFmtId="164" fontId="23" fillId="3" borderId="16" xfId="0" applyNumberFormat="1" applyFont="1" applyFill="1" applyBorder="1"/>
    <xf numFmtId="0" fontId="33" fillId="0" borderId="0" xfId="0" applyFont="1" applyAlignment="1">
      <alignment horizontal="center"/>
    </xf>
    <xf numFmtId="164" fontId="2" fillId="3" borderId="15" xfId="0" applyNumberFormat="1" applyFont="1" applyFill="1" applyBorder="1" applyAlignment="1">
      <alignment horizontal="left"/>
    </xf>
    <xf numFmtId="16" fontId="2" fillId="0" borderId="25" xfId="0" applyNumberFormat="1" applyFont="1" applyBorder="1"/>
    <xf numFmtId="16" fontId="2" fillId="0" borderId="26" xfId="0" applyNumberFormat="1" applyFont="1" applyBorder="1"/>
    <xf numFmtId="0" fontId="2" fillId="0" borderId="26" xfId="0" applyFont="1" applyBorder="1"/>
    <xf numFmtId="3" fontId="2" fillId="3" borderId="26" xfId="0" applyNumberFormat="1" applyFont="1" applyFill="1" applyBorder="1"/>
    <xf numFmtId="3" fontId="2" fillId="0" borderId="26" xfId="0" applyNumberFormat="1" applyFont="1" applyBorder="1" applyAlignment="1">
      <alignment horizontal="center"/>
    </xf>
    <xf numFmtId="16" fontId="2" fillId="0" borderId="27" xfId="0" applyNumberFormat="1" applyFont="1" applyBorder="1"/>
    <xf numFmtId="16" fontId="2" fillId="0" borderId="28" xfId="0" applyNumberFormat="1" applyFont="1" applyBorder="1"/>
    <xf numFmtId="0" fontId="2" fillId="0" borderId="28" xfId="0" applyFont="1" applyBorder="1"/>
    <xf numFmtId="3" fontId="2" fillId="3" borderId="28" xfId="0" applyNumberFormat="1" applyFont="1" applyFill="1" applyBorder="1"/>
    <xf numFmtId="3" fontId="2" fillId="0" borderId="28" xfId="0" applyNumberFormat="1" applyFont="1" applyBorder="1" applyAlignment="1">
      <alignment horizontal="center"/>
    </xf>
    <xf numFmtId="3" fontId="24" fillId="0" borderId="0" xfId="0" quotePrefix="1" applyNumberFormat="1" applyFont="1" applyAlignment="1">
      <alignment horizontal="center"/>
    </xf>
    <xf numFmtId="16" fontId="2" fillId="0" borderId="29" xfId="0" applyNumberFormat="1" applyFont="1" applyBorder="1"/>
    <xf numFmtId="0" fontId="5" fillId="0" borderId="25" xfId="0" applyFont="1" applyBorder="1"/>
    <xf numFmtId="0" fontId="0" fillId="0" borderId="26" xfId="0" applyBorder="1"/>
    <xf numFmtId="0" fontId="5" fillId="0" borderId="26" xfId="0" applyFont="1" applyBorder="1"/>
    <xf numFmtId="0" fontId="0" fillId="0" borderId="30" xfId="0" applyBorder="1"/>
    <xf numFmtId="0" fontId="1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9" xfId="0" applyFont="1" applyBorder="1"/>
    <xf numFmtId="0" fontId="0" fillId="0" borderId="31" xfId="0" applyBorder="1"/>
    <xf numFmtId="0" fontId="1" fillId="0" borderId="27" xfId="0" applyFont="1" applyBorder="1"/>
    <xf numFmtId="0" fontId="0" fillId="0" borderId="28" xfId="0" applyBorder="1"/>
    <xf numFmtId="0" fontId="0" fillId="0" borderId="32" xfId="0" applyBorder="1"/>
    <xf numFmtId="0" fontId="5" fillId="0" borderId="28" xfId="0" applyFont="1" applyBorder="1"/>
    <xf numFmtId="0" fontId="5" fillId="0" borderId="32" xfId="0" applyFont="1" applyBorder="1"/>
    <xf numFmtId="0" fontId="4" fillId="3" borderId="15" xfId="0" applyFont="1" applyFill="1" applyBorder="1"/>
    <xf numFmtId="0" fontId="4" fillId="3" borderId="18" xfId="0" applyFont="1" applyFill="1" applyBorder="1"/>
    <xf numFmtId="3" fontId="34" fillId="0" borderId="0" xfId="0" applyNumberFormat="1" applyFont="1" applyAlignment="1">
      <alignment horizontal="center"/>
    </xf>
    <xf numFmtId="0" fontId="34" fillId="0" borderId="0" xfId="0" applyFont="1"/>
    <xf numFmtId="16" fontId="35" fillId="0" borderId="0" xfId="0" applyNumberFormat="1" applyFont="1"/>
    <xf numFmtId="16" fontId="36" fillId="0" borderId="0" xfId="0" applyNumberFormat="1" applyFont="1"/>
    <xf numFmtId="0" fontId="4" fillId="0" borderId="0" xfId="0" applyFont="1" applyAlignment="1">
      <alignment horizontal="center" vertical="center" wrapText="1"/>
    </xf>
    <xf numFmtId="16" fontId="37" fillId="0" borderId="0" xfId="0" applyNumberFormat="1" applyFont="1"/>
    <xf numFmtId="16" fontId="38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er@borsten.se" TargetMode="External"/><Relationship Id="rId7" Type="http://schemas.openxmlformats.org/officeDocument/2006/relationships/hyperlink" Target="mailto:mattias.37@live.se" TargetMode="External"/><Relationship Id="rId2" Type="http://schemas.openxmlformats.org/officeDocument/2006/relationships/hyperlink" Target="mailto:joacim.boberg@gmail.com" TargetMode="External"/><Relationship Id="rId1" Type="http://schemas.openxmlformats.org/officeDocument/2006/relationships/hyperlink" Target="mailto:ackeboberg98@gmail.com" TargetMode="External"/><Relationship Id="rId6" Type="http://schemas.openxmlformats.org/officeDocument/2006/relationships/hyperlink" Target="mailto:cajo.arvidsson@hotmail.se" TargetMode="External"/><Relationship Id="rId5" Type="http://schemas.openxmlformats.org/officeDocument/2006/relationships/hyperlink" Target="mailto:michael@baoobaoo.se" TargetMode="External"/><Relationship Id="rId4" Type="http://schemas.openxmlformats.org/officeDocument/2006/relationships/hyperlink" Target="mailto:kjell@svenssontrafik.s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er@borsten.se" TargetMode="External"/><Relationship Id="rId2" Type="http://schemas.openxmlformats.org/officeDocument/2006/relationships/hyperlink" Target="mailto:joacim.boberg@gmail.com" TargetMode="External"/><Relationship Id="rId1" Type="http://schemas.openxmlformats.org/officeDocument/2006/relationships/hyperlink" Target="mailto:ackeboberg98@gmail.com" TargetMode="External"/><Relationship Id="rId6" Type="http://schemas.openxmlformats.org/officeDocument/2006/relationships/hyperlink" Target="mailto:cajo.arvidsson@hotmail.se" TargetMode="External"/><Relationship Id="rId5" Type="http://schemas.openxmlformats.org/officeDocument/2006/relationships/hyperlink" Target="mailto:michael@baoobaoo.se" TargetMode="External"/><Relationship Id="rId4" Type="http://schemas.openxmlformats.org/officeDocument/2006/relationships/hyperlink" Target="mailto:kjell@svenssontrafik.se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4D13-DDDF-4321-9C60-07AA1E9AED60}">
  <dimension ref="A1:W84"/>
  <sheetViews>
    <sheetView tabSelected="1" workbookViewId="0">
      <selection activeCell="J39" sqref="J39"/>
    </sheetView>
  </sheetViews>
  <sheetFormatPr defaultRowHeight="12.75" x14ac:dyDescent="0.2"/>
  <cols>
    <col min="1" max="1" width="5.28515625" customWidth="1"/>
    <col min="2" max="2" width="7" customWidth="1"/>
    <col min="3" max="3" width="12.42578125" customWidth="1"/>
    <col min="4" max="4" width="6.5703125" customWidth="1"/>
    <col min="5" max="5" width="8" customWidth="1"/>
    <col min="6" max="6" width="10.140625" customWidth="1"/>
    <col min="7" max="7" width="9.5703125" customWidth="1"/>
    <col min="8" max="8" width="12.85546875" customWidth="1"/>
    <col min="9" max="9" width="15.7109375" customWidth="1"/>
    <col min="10" max="10" width="27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0</v>
      </c>
      <c r="B1" s="18"/>
      <c r="C1" s="16"/>
      <c r="D1" s="16"/>
      <c r="E1" s="17"/>
      <c r="F1" s="22"/>
      <c r="G1" s="22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hidden="1" x14ac:dyDescent="0.25">
      <c r="A3" s="33" t="s">
        <v>7</v>
      </c>
      <c r="B3" s="38"/>
      <c r="C3" s="5"/>
      <c r="D3" s="5"/>
      <c r="E3" s="7"/>
      <c r="F3" s="35"/>
      <c r="G3" s="35"/>
      <c r="H3" s="35"/>
      <c r="I3" s="39"/>
    </row>
    <row r="4" spans="1:10" hidden="1" x14ac:dyDescent="0.2">
      <c r="A4" s="4" t="s">
        <v>8</v>
      </c>
      <c r="B4" s="4">
        <v>45889</v>
      </c>
      <c r="C4" s="2" t="s">
        <v>9</v>
      </c>
      <c r="D4" s="2">
        <v>10</v>
      </c>
      <c r="E4" s="137">
        <f t="shared" ref="E4" si="0">SUM(D4*145)+435</f>
        <v>1885</v>
      </c>
      <c r="F4" s="10" t="s">
        <v>10</v>
      </c>
      <c r="G4" s="10" t="s">
        <v>11</v>
      </c>
      <c r="H4" s="10" t="s">
        <v>12</v>
      </c>
      <c r="I4" s="138" t="s">
        <v>13</v>
      </c>
    </row>
    <row r="5" spans="1:10" ht="15.75" hidden="1" x14ac:dyDescent="0.25">
      <c r="A5" s="33" t="s">
        <v>14</v>
      </c>
      <c r="B5" s="38"/>
      <c r="C5" s="5"/>
      <c r="D5" s="5"/>
      <c r="E5" s="7"/>
      <c r="F5" s="35"/>
      <c r="G5" s="35"/>
      <c r="H5" s="35"/>
      <c r="I5" s="39"/>
    </row>
    <row r="6" spans="1:10" hidden="1" x14ac:dyDescent="0.2">
      <c r="A6" s="4" t="s">
        <v>8</v>
      </c>
      <c r="B6" s="4">
        <v>45910</v>
      </c>
      <c r="C6" s="2" t="s">
        <v>15</v>
      </c>
      <c r="D6" s="2">
        <v>12</v>
      </c>
      <c r="E6" s="137">
        <f t="shared" ref="E6:E44" si="1">SUM(D6*145)+435</f>
        <v>2175</v>
      </c>
      <c r="F6" s="10" t="s">
        <v>10</v>
      </c>
      <c r="G6" s="10" t="s">
        <v>16</v>
      </c>
      <c r="H6" s="10" t="s">
        <v>12</v>
      </c>
      <c r="I6" s="138" t="s">
        <v>13</v>
      </c>
    </row>
    <row r="7" spans="1:10" hidden="1" x14ac:dyDescent="0.2">
      <c r="A7" s="4" t="s">
        <v>8</v>
      </c>
      <c r="B7" s="4">
        <v>45917</v>
      </c>
      <c r="C7" s="2" t="s">
        <v>17</v>
      </c>
      <c r="D7" s="2">
        <v>13</v>
      </c>
      <c r="E7" s="137">
        <f>SUM(D7*145)+435</f>
        <v>2320</v>
      </c>
      <c r="F7" s="10" t="s">
        <v>10</v>
      </c>
      <c r="G7" s="10" t="s">
        <v>16</v>
      </c>
      <c r="H7" s="10" t="s">
        <v>12</v>
      </c>
      <c r="I7" s="142" t="s">
        <v>18</v>
      </c>
    </row>
    <row r="8" spans="1:10" hidden="1" x14ac:dyDescent="0.2">
      <c r="A8" s="190" t="s">
        <v>19</v>
      </c>
      <c r="B8" s="192">
        <v>45927</v>
      </c>
      <c r="C8" s="191" t="s">
        <v>20</v>
      </c>
      <c r="D8" s="2">
        <v>36</v>
      </c>
      <c r="E8" s="137">
        <f>SUM(D8*145)+435</f>
        <v>5655</v>
      </c>
      <c r="F8" s="188" t="s">
        <v>21</v>
      </c>
      <c r="G8" s="188" t="s">
        <v>22</v>
      </c>
      <c r="H8" s="10" t="s">
        <v>23</v>
      </c>
      <c r="I8" s="138" t="s">
        <v>18</v>
      </c>
    </row>
    <row r="9" spans="1:10" hidden="1" x14ac:dyDescent="0.2">
      <c r="A9" s="190" t="s">
        <v>24</v>
      </c>
      <c r="B9" s="192">
        <v>45928</v>
      </c>
      <c r="C9" s="191" t="s">
        <v>25</v>
      </c>
      <c r="D9" s="2">
        <v>40</v>
      </c>
      <c r="E9" s="137">
        <f>SUM(D9*145)+435</f>
        <v>6235</v>
      </c>
      <c r="F9" s="188" t="s">
        <v>26</v>
      </c>
      <c r="G9" s="188" t="s">
        <v>27</v>
      </c>
      <c r="H9" s="10" t="s">
        <v>28</v>
      </c>
      <c r="I9" s="138" t="s">
        <v>18</v>
      </c>
    </row>
    <row r="10" spans="1:10" hidden="1" x14ac:dyDescent="0.2">
      <c r="A10" s="4" t="s">
        <v>29</v>
      </c>
      <c r="B10" s="4">
        <v>45930</v>
      </c>
      <c r="C10" s="2" t="s">
        <v>30</v>
      </c>
      <c r="D10" s="2">
        <v>30</v>
      </c>
      <c r="E10" s="137">
        <f t="shared" si="1"/>
        <v>4785</v>
      </c>
      <c r="F10" s="10" t="s">
        <v>21</v>
      </c>
      <c r="G10" s="10" t="s">
        <v>31</v>
      </c>
      <c r="H10" s="10" t="s">
        <v>12</v>
      </c>
      <c r="I10" s="138" t="s">
        <v>13</v>
      </c>
    </row>
    <row r="11" spans="1:10" ht="15.75" hidden="1" x14ac:dyDescent="0.25">
      <c r="A11" s="33" t="s">
        <v>32</v>
      </c>
      <c r="B11" s="38"/>
      <c r="C11" s="5"/>
      <c r="D11" s="5"/>
      <c r="E11" s="7"/>
      <c r="F11" s="35"/>
      <c r="G11" s="35"/>
      <c r="H11" s="35"/>
      <c r="I11" s="39"/>
    </row>
    <row r="12" spans="1:10" hidden="1" x14ac:dyDescent="0.2">
      <c r="A12" s="4" t="s">
        <v>33</v>
      </c>
      <c r="B12" s="4">
        <v>45933</v>
      </c>
      <c r="C12" s="2" t="s">
        <v>9</v>
      </c>
      <c r="D12" s="2">
        <v>10</v>
      </c>
      <c r="E12" s="137">
        <f t="shared" si="1"/>
        <v>1885</v>
      </c>
      <c r="F12" s="10" t="s">
        <v>10</v>
      </c>
      <c r="G12" s="10" t="s">
        <v>11</v>
      </c>
      <c r="H12" s="10" t="s">
        <v>12</v>
      </c>
      <c r="I12" s="138" t="s">
        <v>34</v>
      </c>
    </row>
    <row r="13" spans="1:10" hidden="1" x14ac:dyDescent="0.2">
      <c r="A13" s="4" t="s">
        <v>8</v>
      </c>
      <c r="B13" s="4">
        <v>45938</v>
      </c>
      <c r="C13" s="2" t="s">
        <v>35</v>
      </c>
      <c r="D13" s="2">
        <v>24</v>
      </c>
      <c r="E13" s="137">
        <f>SUM(D13*145)+435</f>
        <v>3915</v>
      </c>
      <c r="F13" s="10" t="s">
        <v>10</v>
      </c>
      <c r="G13" s="10" t="s">
        <v>36</v>
      </c>
      <c r="H13" s="10" t="s">
        <v>12</v>
      </c>
      <c r="I13" s="221" t="s">
        <v>37</v>
      </c>
    </row>
    <row r="14" spans="1:10" hidden="1" x14ac:dyDescent="0.2">
      <c r="A14" s="4" t="s">
        <v>19</v>
      </c>
      <c r="B14" s="4">
        <v>45941</v>
      </c>
      <c r="C14" s="2" t="s">
        <v>38</v>
      </c>
      <c r="D14" s="2">
        <v>34</v>
      </c>
      <c r="E14" s="137">
        <f>SUM(D14*145)+435</f>
        <v>5365</v>
      </c>
      <c r="F14" s="10" t="s">
        <v>39</v>
      </c>
      <c r="G14" s="10" t="s">
        <v>40</v>
      </c>
      <c r="H14" s="10" t="s">
        <v>41</v>
      </c>
      <c r="I14" s="222" t="s">
        <v>18</v>
      </c>
    </row>
    <row r="15" spans="1:10" hidden="1" x14ac:dyDescent="0.2">
      <c r="A15" s="4" t="s">
        <v>19</v>
      </c>
      <c r="B15" s="4">
        <v>45941</v>
      </c>
      <c r="C15" s="2" t="s">
        <v>42</v>
      </c>
      <c r="D15" s="2">
        <v>21</v>
      </c>
      <c r="E15" s="137">
        <f t="shared" si="1"/>
        <v>3480</v>
      </c>
      <c r="F15" s="10" t="s">
        <v>21</v>
      </c>
      <c r="G15" s="10" t="s">
        <v>43</v>
      </c>
      <c r="H15" s="10" t="s">
        <v>44</v>
      </c>
      <c r="I15" s="141" t="s">
        <v>18</v>
      </c>
    </row>
    <row r="16" spans="1:10" hidden="1" x14ac:dyDescent="0.2">
      <c r="A16" s="4" t="s">
        <v>8</v>
      </c>
      <c r="B16" s="4">
        <v>45945</v>
      </c>
      <c r="C16" s="2" t="s">
        <v>45</v>
      </c>
      <c r="D16" s="2">
        <v>36</v>
      </c>
      <c r="E16" s="137">
        <f t="shared" si="1"/>
        <v>5655</v>
      </c>
      <c r="F16" s="10" t="s">
        <v>10</v>
      </c>
      <c r="G16" s="10" t="s">
        <v>46</v>
      </c>
      <c r="H16" s="10" t="s">
        <v>12</v>
      </c>
      <c r="I16" s="141" t="s">
        <v>18</v>
      </c>
    </row>
    <row r="17" spans="1:14" hidden="1" x14ac:dyDescent="0.2">
      <c r="A17" s="4" t="s">
        <v>24</v>
      </c>
      <c r="B17" s="4">
        <v>45949</v>
      </c>
      <c r="C17" s="2" t="s">
        <v>47</v>
      </c>
      <c r="D17" s="2">
        <v>35</v>
      </c>
      <c r="E17" s="137">
        <f t="shared" si="1"/>
        <v>5510</v>
      </c>
      <c r="F17" s="10" t="s">
        <v>48</v>
      </c>
      <c r="G17" s="10" t="s">
        <v>49</v>
      </c>
      <c r="H17" s="10" t="s">
        <v>44</v>
      </c>
      <c r="I17" s="138" t="s">
        <v>18</v>
      </c>
    </row>
    <row r="18" spans="1:14" hidden="1" x14ac:dyDescent="0.2">
      <c r="A18" s="4" t="s">
        <v>29</v>
      </c>
      <c r="B18" s="4">
        <v>45951</v>
      </c>
      <c r="C18" s="2" t="s">
        <v>50</v>
      </c>
      <c r="D18" s="2">
        <v>23</v>
      </c>
      <c r="E18" s="137">
        <f>SUM(D18*145)+435</f>
        <v>3770</v>
      </c>
      <c r="F18" s="10" t="s">
        <v>21</v>
      </c>
      <c r="G18" s="10" t="s">
        <v>51</v>
      </c>
      <c r="H18" s="10" t="s">
        <v>52</v>
      </c>
      <c r="I18" s="222" t="s">
        <v>13</v>
      </c>
    </row>
    <row r="19" spans="1:14" hidden="1" x14ac:dyDescent="0.2">
      <c r="A19" s="4" t="s">
        <v>8</v>
      </c>
      <c r="B19" s="4">
        <v>45952</v>
      </c>
      <c r="C19" s="2" t="s">
        <v>53</v>
      </c>
      <c r="D19" s="2">
        <v>11</v>
      </c>
      <c r="E19" s="137">
        <f t="shared" si="1"/>
        <v>2030</v>
      </c>
      <c r="F19" s="10" t="s">
        <v>10</v>
      </c>
      <c r="G19" s="10" t="s">
        <v>54</v>
      </c>
      <c r="H19" s="10" t="s">
        <v>12</v>
      </c>
      <c r="I19" s="141" t="s">
        <v>13</v>
      </c>
    </row>
    <row r="20" spans="1:14" hidden="1" x14ac:dyDescent="0.2">
      <c r="A20" s="4" t="s">
        <v>19</v>
      </c>
      <c r="B20" s="4">
        <v>45955</v>
      </c>
      <c r="C20" s="2" t="s">
        <v>35</v>
      </c>
      <c r="D20" s="2">
        <v>24</v>
      </c>
      <c r="E20" s="137">
        <f t="shared" si="1"/>
        <v>3915</v>
      </c>
      <c r="F20" s="10" t="s">
        <v>39</v>
      </c>
      <c r="G20" s="10" t="s">
        <v>55</v>
      </c>
      <c r="H20" s="10" t="s">
        <v>56</v>
      </c>
      <c r="I20" s="141" t="s">
        <v>18</v>
      </c>
    </row>
    <row r="21" spans="1:14" hidden="1" x14ac:dyDescent="0.2">
      <c r="A21" s="4" t="s">
        <v>57</v>
      </c>
      <c r="B21" s="4">
        <v>45960</v>
      </c>
      <c r="C21" s="2" t="s">
        <v>58</v>
      </c>
      <c r="D21" s="2">
        <v>30</v>
      </c>
      <c r="E21" s="137">
        <f>SUM(D21*145)+435</f>
        <v>4785</v>
      </c>
      <c r="F21" s="10" t="s">
        <v>26</v>
      </c>
      <c r="G21" s="10" t="s">
        <v>16</v>
      </c>
      <c r="H21" s="10" t="s">
        <v>59</v>
      </c>
      <c r="I21" s="138" t="s">
        <v>13</v>
      </c>
    </row>
    <row r="22" spans="1:14" ht="15.75" x14ac:dyDescent="0.25">
      <c r="A22" s="33" t="s">
        <v>60</v>
      </c>
      <c r="B22" s="38"/>
      <c r="C22" s="5"/>
      <c r="D22" s="5"/>
      <c r="E22" s="7"/>
      <c r="F22" s="35"/>
      <c r="G22" s="35"/>
      <c r="H22" s="35"/>
      <c r="I22" s="9"/>
    </row>
    <row r="23" spans="1:14" x14ac:dyDescent="0.2">
      <c r="A23" s="4" t="s">
        <v>24</v>
      </c>
      <c r="B23" s="4">
        <v>45963</v>
      </c>
      <c r="C23" s="2" t="s">
        <v>61</v>
      </c>
      <c r="D23" s="2">
        <v>28</v>
      </c>
      <c r="E23" s="137">
        <f>SUM(D23*145)+435</f>
        <v>4495</v>
      </c>
      <c r="F23" s="10" t="s">
        <v>10</v>
      </c>
      <c r="G23" s="10" t="s">
        <v>62</v>
      </c>
      <c r="H23" s="10" t="s">
        <v>16</v>
      </c>
      <c r="I23" s="138" t="s">
        <v>18</v>
      </c>
    </row>
    <row r="24" spans="1:14" x14ac:dyDescent="0.2">
      <c r="A24" s="4" t="s">
        <v>24</v>
      </c>
      <c r="B24" s="4">
        <v>45970</v>
      </c>
      <c r="C24" s="2" t="s">
        <v>63</v>
      </c>
      <c r="D24" s="2">
        <v>34</v>
      </c>
      <c r="E24" s="137">
        <f>SUM(D24*145)+435</f>
        <v>5365</v>
      </c>
      <c r="F24" s="10" t="s">
        <v>10</v>
      </c>
      <c r="G24" s="10" t="s">
        <v>27</v>
      </c>
      <c r="H24" s="10" t="s">
        <v>16</v>
      </c>
      <c r="I24" s="189" t="s">
        <v>18</v>
      </c>
    </row>
    <row r="25" spans="1:14" x14ac:dyDescent="0.2">
      <c r="A25" s="4" t="s">
        <v>19</v>
      </c>
      <c r="B25" s="4">
        <v>45976</v>
      </c>
      <c r="C25" s="2" t="s">
        <v>64</v>
      </c>
      <c r="D25" s="2">
        <v>32</v>
      </c>
      <c r="E25" s="137">
        <f t="shared" ref="E25" si="2">SUM(D25*145)+435</f>
        <v>5075</v>
      </c>
      <c r="F25" s="10" t="s">
        <v>10</v>
      </c>
      <c r="G25" s="10" t="s">
        <v>27</v>
      </c>
      <c r="H25" s="10" t="s">
        <v>16</v>
      </c>
      <c r="I25" s="141" t="s">
        <v>34</v>
      </c>
    </row>
    <row r="26" spans="1:14" x14ac:dyDescent="0.2">
      <c r="A26" s="2" t="s">
        <v>19</v>
      </c>
      <c r="B26" s="4">
        <v>45983</v>
      </c>
      <c r="C26" s="2" t="s">
        <v>65</v>
      </c>
      <c r="D26" s="2">
        <v>32</v>
      </c>
      <c r="E26" s="137">
        <f t="shared" si="1"/>
        <v>5075</v>
      </c>
      <c r="F26" s="10" t="s">
        <v>10</v>
      </c>
      <c r="G26" s="10" t="s">
        <v>43</v>
      </c>
      <c r="H26" s="10" t="s">
        <v>31</v>
      </c>
      <c r="I26" s="138" t="s">
        <v>66</v>
      </c>
    </row>
    <row r="27" spans="1:14" x14ac:dyDescent="0.2">
      <c r="A27" s="2" t="s">
        <v>19</v>
      </c>
      <c r="B27" s="4">
        <v>45983</v>
      </c>
      <c r="C27" s="2" t="s">
        <v>47</v>
      </c>
      <c r="D27" s="2">
        <v>35</v>
      </c>
      <c r="E27" s="137">
        <f t="shared" si="1"/>
        <v>5510</v>
      </c>
      <c r="F27" s="10" t="s">
        <v>39</v>
      </c>
      <c r="G27" s="10" t="s">
        <v>41</v>
      </c>
      <c r="H27" s="10" t="s">
        <v>31</v>
      </c>
      <c r="I27" s="138" t="s">
        <v>18</v>
      </c>
    </row>
    <row r="28" spans="1:14" x14ac:dyDescent="0.2">
      <c r="A28" s="2" t="s">
        <v>24</v>
      </c>
      <c r="B28" s="4">
        <v>45984</v>
      </c>
      <c r="C28" s="2" t="s">
        <v>58</v>
      </c>
      <c r="D28" s="2">
        <v>30</v>
      </c>
      <c r="E28" s="137">
        <f t="shared" si="1"/>
        <v>4785</v>
      </c>
      <c r="F28" s="10" t="s">
        <v>48</v>
      </c>
      <c r="G28" s="10" t="s">
        <v>67</v>
      </c>
      <c r="H28" s="10" t="s">
        <v>68</v>
      </c>
      <c r="I28" s="138" t="s">
        <v>66</v>
      </c>
    </row>
    <row r="29" spans="1:14" x14ac:dyDescent="0.2">
      <c r="A29" s="2" t="s">
        <v>24</v>
      </c>
      <c r="B29" s="4">
        <v>45991</v>
      </c>
      <c r="C29" s="2" t="s">
        <v>17</v>
      </c>
      <c r="D29" s="2">
        <v>13</v>
      </c>
      <c r="E29" s="137">
        <f>SUM(D29*145)+435</f>
        <v>2320</v>
      </c>
      <c r="F29" s="10" t="s">
        <v>10</v>
      </c>
      <c r="G29" s="10" t="s">
        <v>56</v>
      </c>
      <c r="H29" s="10" t="s">
        <v>16</v>
      </c>
      <c r="I29" s="140" t="s">
        <v>13</v>
      </c>
      <c r="K29" s="3"/>
    </row>
    <row r="30" spans="1:14" x14ac:dyDescent="0.2">
      <c r="A30" s="4" t="s">
        <v>24</v>
      </c>
      <c r="B30" s="4">
        <v>45991</v>
      </c>
      <c r="C30" s="2" t="s">
        <v>50</v>
      </c>
      <c r="D30" s="2">
        <v>23</v>
      </c>
      <c r="E30" s="137">
        <f t="shared" si="1"/>
        <v>3770</v>
      </c>
      <c r="F30" s="10" t="s">
        <v>26</v>
      </c>
      <c r="G30" s="10" t="s">
        <v>69</v>
      </c>
      <c r="H30" s="10" t="s">
        <v>23</v>
      </c>
      <c r="I30" s="138" t="s">
        <v>18</v>
      </c>
    </row>
    <row r="31" spans="1:14" ht="15.75" x14ac:dyDescent="0.25">
      <c r="A31" s="168" t="s">
        <v>70</v>
      </c>
      <c r="B31" s="169"/>
      <c r="C31" s="170"/>
      <c r="D31" s="170"/>
      <c r="E31" s="162"/>
      <c r="F31" s="171"/>
      <c r="G31" s="171"/>
      <c r="H31" s="171"/>
      <c r="I31" s="9"/>
      <c r="J31" s="177"/>
      <c r="K31" s="177"/>
      <c r="L31" s="177"/>
      <c r="M31" s="89"/>
    </row>
    <row r="32" spans="1:14" x14ac:dyDescent="0.2">
      <c r="A32" s="163" t="s">
        <v>19</v>
      </c>
      <c r="B32" s="165">
        <v>45997</v>
      </c>
      <c r="C32" s="163" t="s">
        <v>30</v>
      </c>
      <c r="D32" s="167">
        <v>30</v>
      </c>
      <c r="E32" s="166">
        <f t="shared" ref="E32" si="3">SUM(D32*145)+435</f>
        <v>4785</v>
      </c>
      <c r="F32" s="162" t="s">
        <v>39</v>
      </c>
      <c r="G32" s="162" t="s">
        <v>62</v>
      </c>
      <c r="H32" s="162" t="s">
        <v>71</v>
      </c>
      <c r="I32" s="143"/>
      <c r="J32" s="27"/>
      <c r="K32" s="27"/>
      <c r="L32" s="27"/>
      <c r="M32" s="2"/>
      <c r="N32" s="2"/>
    </row>
    <row r="33" spans="1:14" x14ac:dyDescent="0.2">
      <c r="A33" s="163" t="s">
        <v>24</v>
      </c>
      <c r="B33" s="165">
        <v>45998</v>
      </c>
      <c r="C33" s="163" t="s">
        <v>38</v>
      </c>
      <c r="D33" s="167">
        <v>34</v>
      </c>
      <c r="E33" s="166">
        <v>5365</v>
      </c>
      <c r="F33" s="162" t="s">
        <v>72</v>
      </c>
      <c r="G33" s="162" t="s">
        <v>73</v>
      </c>
      <c r="H33" s="162" t="s">
        <v>74</v>
      </c>
      <c r="I33" s="143"/>
      <c r="J33" s="27"/>
      <c r="K33" s="27"/>
      <c r="L33" s="27"/>
      <c r="M33" s="2"/>
      <c r="N33" s="2"/>
    </row>
    <row r="34" spans="1:14" x14ac:dyDescent="0.2">
      <c r="A34" s="163" t="s">
        <v>24</v>
      </c>
      <c r="B34" s="165">
        <v>45998</v>
      </c>
      <c r="C34" s="163" t="s">
        <v>42</v>
      </c>
      <c r="D34" s="167">
        <v>21</v>
      </c>
      <c r="E34" s="166">
        <f t="shared" si="1"/>
        <v>3480</v>
      </c>
      <c r="F34" s="162" t="s">
        <v>48</v>
      </c>
      <c r="G34" s="162" t="s">
        <v>75</v>
      </c>
      <c r="H34" s="162" t="s">
        <v>76</v>
      </c>
      <c r="I34" s="143"/>
      <c r="J34" s="27"/>
      <c r="K34" s="27"/>
      <c r="L34" s="27"/>
      <c r="M34" s="2"/>
      <c r="N34" s="2"/>
    </row>
    <row r="35" spans="1:14" x14ac:dyDescent="0.2">
      <c r="A35" s="163" t="s">
        <v>8</v>
      </c>
      <c r="B35" s="165">
        <v>46001</v>
      </c>
      <c r="C35" s="163" t="s">
        <v>77</v>
      </c>
      <c r="D35" s="167">
        <v>11</v>
      </c>
      <c r="E35" s="166">
        <f t="shared" si="1"/>
        <v>2030</v>
      </c>
      <c r="F35" s="162" t="s">
        <v>10</v>
      </c>
      <c r="G35" s="162" t="s">
        <v>11</v>
      </c>
      <c r="H35" s="162" t="s">
        <v>12</v>
      </c>
      <c r="I35" s="143" t="s">
        <v>66</v>
      </c>
      <c r="J35" s="27"/>
      <c r="K35" s="27"/>
      <c r="L35" s="27"/>
      <c r="M35" s="2"/>
      <c r="N35" s="2"/>
    </row>
    <row r="36" spans="1:14" x14ac:dyDescent="0.2">
      <c r="A36" s="163" t="s">
        <v>19</v>
      </c>
      <c r="B36" s="165">
        <v>46004</v>
      </c>
      <c r="C36" s="163" t="s">
        <v>20</v>
      </c>
      <c r="D36" s="167">
        <v>36</v>
      </c>
      <c r="E36" s="166">
        <f t="shared" si="1"/>
        <v>5655</v>
      </c>
      <c r="F36" s="162" t="s">
        <v>21</v>
      </c>
      <c r="G36" s="162" t="s">
        <v>78</v>
      </c>
      <c r="H36" s="162" t="s">
        <v>79</v>
      </c>
      <c r="I36" s="143"/>
      <c r="J36" s="27"/>
      <c r="K36" s="27"/>
      <c r="L36" s="27"/>
      <c r="M36" s="2"/>
      <c r="N36" s="2"/>
    </row>
    <row r="37" spans="1:14" x14ac:dyDescent="0.2">
      <c r="A37" s="163" t="s">
        <v>8</v>
      </c>
      <c r="B37" s="165">
        <v>46008</v>
      </c>
      <c r="C37" s="163" t="s">
        <v>80</v>
      </c>
      <c r="D37" s="167">
        <v>37</v>
      </c>
      <c r="E37" s="166">
        <f t="shared" si="1"/>
        <v>5800</v>
      </c>
      <c r="F37" s="162" t="s">
        <v>10</v>
      </c>
      <c r="G37" s="162" t="s">
        <v>73</v>
      </c>
      <c r="H37" s="162" t="s">
        <v>12</v>
      </c>
      <c r="I37" s="143" t="s">
        <v>66</v>
      </c>
      <c r="J37" s="27"/>
      <c r="K37" s="27"/>
      <c r="L37" s="27"/>
      <c r="M37" s="2"/>
      <c r="N37" s="2"/>
    </row>
    <row r="38" spans="1:14" x14ac:dyDescent="0.2">
      <c r="A38" s="163" t="s">
        <v>33</v>
      </c>
      <c r="B38" s="165">
        <v>46010</v>
      </c>
      <c r="C38" s="163" t="s">
        <v>9</v>
      </c>
      <c r="D38" s="167">
        <v>10</v>
      </c>
      <c r="E38" s="166">
        <f t="shared" si="1"/>
        <v>1885</v>
      </c>
      <c r="F38" s="162" t="s">
        <v>10</v>
      </c>
      <c r="G38" s="162" t="s">
        <v>16</v>
      </c>
      <c r="H38" s="162" t="s">
        <v>12</v>
      </c>
      <c r="I38" s="143"/>
      <c r="J38" s="27"/>
      <c r="K38" s="27"/>
      <c r="L38" s="27"/>
      <c r="M38" s="2"/>
      <c r="N38" s="2"/>
    </row>
    <row r="39" spans="1:14" x14ac:dyDescent="0.2">
      <c r="A39" s="163" t="s">
        <v>19</v>
      </c>
      <c r="B39" s="165">
        <v>46011</v>
      </c>
      <c r="C39" s="163" t="s">
        <v>30</v>
      </c>
      <c r="D39" s="167">
        <v>30</v>
      </c>
      <c r="E39" s="166">
        <v>4785</v>
      </c>
      <c r="F39" s="162" t="s">
        <v>21</v>
      </c>
      <c r="G39" s="162" t="s">
        <v>41</v>
      </c>
      <c r="H39" s="162" t="s">
        <v>44</v>
      </c>
      <c r="I39" s="143"/>
      <c r="J39" s="27"/>
      <c r="K39" s="27"/>
      <c r="L39" s="27"/>
      <c r="M39" s="2"/>
      <c r="N39" s="2"/>
    </row>
    <row r="40" spans="1:14" x14ac:dyDescent="0.2">
      <c r="A40" s="4" t="s">
        <v>24</v>
      </c>
      <c r="B40" s="4">
        <v>46012</v>
      </c>
      <c r="C40" s="2" t="s">
        <v>81</v>
      </c>
      <c r="D40" s="2">
        <v>48</v>
      </c>
      <c r="E40" s="166">
        <f>SUM(D40*145)+435</f>
        <v>7395</v>
      </c>
      <c r="F40" s="10" t="s">
        <v>26</v>
      </c>
      <c r="G40" s="10" t="s">
        <v>82</v>
      </c>
      <c r="H40" s="10" t="s">
        <v>83</v>
      </c>
      <c r="I40" s="143"/>
      <c r="K40" s="3"/>
    </row>
    <row r="41" spans="1:14" ht="15.75" x14ac:dyDescent="0.25">
      <c r="A41" s="168" t="s">
        <v>84</v>
      </c>
      <c r="B41" s="169"/>
      <c r="C41" s="170"/>
      <c r="D41" s="170"/>
      <c r="E41" s="162"/>
      <c r="F41" s="171"/>
      <c r="G41" s="171"/>
      <c r="H41" s="171"/>
      <c r="I41" s="9"/>
      <c r="J41" s="177"/>
      <c r="K41" s="177"/>
      <c r="L41" s="177"/>
      <c r="M41" s="89"/>
    </row>
    <row r="42" spans="1:14" ht="15.75" x14ac:dyDescent="0.25">
      <c r="A42" s="226" t="s">
        <v>24</v>
      </c>
      <c r="B42" s="225">
        <v>45668</v>
      </c>
      <c r="C42" s="224" t="s">
        <v>58</v>
      </c>
      <c r="D42">
        <v>30</v>
      </c>
      <c r="E42" s="166">
        <f t="shared" ref="E42:E43" si="4">SUM(D42*145)+435</f>
        <v>4785</v>
      </c>
      <c r="F42" s="223" t="s">
        <v>72</v>
      </c>
      <c r="G42" s="171"/>
      <c r="H42" s="171"/>
      <c r="I42" s="143"/>
      <c r="J42" s="177"/>
      <c r="K42" s="177"/>
      <c r="L42" s="177"/>
      <c r="M42" s="89"/>
    </row>
    <row r="43" spans="1:14" x14ac:dyDescent="0.2">
      <c r="A43" s="165" t="s">
        <v>19</v>
      </c>
      <c r="B43" s="165">
        <v>45674</v>
      </c>
      <c r="C43" s="163" t="s">
        <v>35</v>
      </c>
      <c r="D43" s="163">
        <v>24</v>
      </c>
      <c r="E43" s="166">
        <f t="shared" si="4"/>
        <v>3915</v>
      </c>
      <c r="F43" s="162" t="s">
        <v>39</v>
      </c>
      <c r="G43" s="162"/>
      <c r="H43" s="10"/>
      <c r="I43" s="143"/>
      <c r="J43" s="27"/>
      <c r="K43" s="27"/>
      <c r="L43" s="27"/>
      <c r="M43" s="89"/>
    </row>
    <row r="44" spans="1:14" x14ac:dyDescent="0.2">
      <c r="A44" s="165" t="s">
        <v>24</v>
      </c>
      <c r="B44" s="165">
        <v>45675</v>
      </c>
      <c r="C44" s="163" t="s">
        <v>47</v>
      </c>
      <c r="D44" s="163">
        <v>35</v>
      </c>
      <c r="E44" s="166">
        <f t="shared" si="1"/>
        <v>5510</v>
      </c>
      <c r="F44" s="162" t="s">
        <v>48</v>
      </c>
      <c r="G44" s="162"/>
      <c r="H44" s="10"/>
      <c r="I44" s="143"/>
      <c r="J44" s="27"/>
      <c r="K44" s="27"/>
      <c r="L44" s="27"/>
      <c r="M44" s="89"/>
    </row>
    <row r="45" spans="1:14" x14ac:dyDescent="0.2">
      <c r="A45" s="163" t="s">
        <v>24</v>
      </c>
      <c r="B45" s="165">
        <v>46047</v>
      </c>
      <c r="C45" s="163" t="s">
        <v>85</v>
      </c>
      <c r="D45" s="163">
        <v>23</v>
      </c>
      <c r="E45" s="166">
        <f t="shared" ref="E45" si="5">SUM(D45*145)+435</f>
        <v>3770</v>
      </c>
      <c r="F45" s="162" t="s">
        <v>72</v>
      </c>
      <c r="G45" s="162"/>
      <c r="H45" s="162"/>
      <c r="I45" s="143"/>
      <c r="J45" s="27"/>
      <c r="K45" s="27"/>
      <c r="L45" s="27"/>
      <c r="M45" s="89"/>
    </row>
    <row r="46" spans="1:14" ht="15.75" x14ac:dyDescent="0.25">
      <c r="A46" s="168" t="s">
        <v>86</v>
      </c>
      <c r="B46" s="169"/>
      <c r="C46" s="170"/>
      <c r="D46" s="170"/>
      <c r="E46" s="162"/>
      <c r="F46" s="171"/>
      <c r="G46" s="171"/>
      <c r="H46" s="171"/>
      <c r="I46" s="9"/>
      <c r="J46" s="177"/>
      <c r="K46" s="177"/>
      <c r="L46" s="177"/>
      <c r="M46" s="89"/>
    </row>
    <row r="47" spans="1:14" ht="15.75" x14ac:dyDescent="0.25">
      <c r="A47" s="168"/>
      <c r="B47" s="169"/>
      <c r="C47" s="170"/>
      <c r="D47" s="170"/>
      <c r="E47" s="162"/>
      <c r="F47" s="171"/>
      <c r="G47" s="171"/>
      <c r="H47" s="171"/>
      <c r="I47" s="9"/>
      <c r="J47" s="227"/>
      <c r="K47" s="177"/>
      <c r="L47" s="177"/>
      <c r="M47" s="89"/>
    </row>
    <row r="48" spans="1:14" ht="15.75" x14ac:dyDescent="0.25">
      <c r="A48" s="228"/>
      <c r="B48" s="229"/>
      <c r="C48" s="170"/>
      <c r="D48" s="170"/>
      <c r="E48" s="162"/>
      <c r="F48" s="171"/>
      <c r="G48" s="171"/>
      <c r="H48" s="171"/>
      <c r="I48" s="9"/>
      <c r="J48" s="177"/>
      <c r="K48" s="177"/>
      <c r="L48" s="177"/>
      <c r="M48" s="89"/>
    </row>
    <row r="49" spans="1:23" x14ac:dyDescent="0.2">
      <c r="A49" s="163" t="s">
        <v>19</v>
      </c>
      <c r="B49" s="165">
        <v>45695</v>
      </c>
      <c r="C49" s="163" t="s">
        <v>20</v>
      </c>
      <c r="D49" s="163">
        <v>36</v>
      </c>
      <c r="E49" s="166">
        <f>SUM(D49*145)+435</f>
        <v>5655</v>
      </c>
      <c r="F49" s="162" t="s">
        <v>39</v>
      </c>
      <c r="G49" s="162"/>
      <c r="H49" s="175"/>
      <c r="I49" s="143"/>
      <c r="J49" s="27"/>
      <c r="K49" s="27"/>
      <c r="L49" s="27"/>
      <c r="M49" s="89"/>
    </row>
    <row r="50" spans="1:23" x14ac:dyDescent="0.2">
      <c r="A50" s="163" t="s">
        <v>19</v>
      </c>
      <c r="B50" s="165">
        <v>45702</v>
      </c>
      <c r="C50" s="163" t="s">
        <v>42</v>
      </c>
      <c r="D50" s="163">
        <v>21</v>
      </c>
      <c r="E50" s="166">
        <f>SUM(D50*145)+435</f>
        <v>3480</v>
      </c>
      <c r="F50" s="162" t="s">
        <v>21</v>
      </c>
      <c r="G50" s="162"/>
      <c r="H50" s="175" t="s">
        <v>44</v>
      </c>
      <c r="I50" s="143"/>
      <c r="J50" s="27"/>
      <c r="K50" s="27"/>
      <c r="L50" s="27"/>
      <c r="M50" s="89"/>
    </row>
    <row r="51" spans="1:23" x14ac:dyDescent="0.2">
      <c r="A51" s="163" t="s">
        <v>24</v>
      </c>
      <c r="B51" s="165">
        <v>45703</v>
      </c>
      <c r="C51" s="163" t="s">
        <v>58</v>
      </c>
      <c r="D51" s="163">
        <v>30</v>
      </c>
      <c r="E51" s="166">
        <f t="shared" ref="E51" si="6">SUM(D51*145)+435</f>
        <v>4785</v>
      </c>
      <c r="F51" s="162" t="s">
        <v>48</v>
      </c>
      <c r="G51" s="162"/>
      <c r="H51" s="175"/>
      <c r="I51" s="143"/>
      <c r="J51" s="27"/>
      <c r="K51" s="27"/>
      <c r="L51" s="27"/>
      <c r="M51" s="89"/>
    </row>
    <row r="52" spans="1:23" ht="15.75" x14ac:dyDescent="0.25">
      <c r="A52" s="33" t="s">
        <v>87</v>
      </c>
      <c r="B52" s="38"/>
      <c r="C52" s="5"/>
      <c r="D52" s="5"/>
      <c r="E52" s="167"/>
      <c r="F52" s="35"/>
      <c r="G52" s="35"/>
      <c r="H52" s="35"/>
      <c r="I52" s="9"/>
      <c r="J52" s="177"/>
      <c r="K52" s="177"/>
      <c r="L52" s="177"/>
      <c r="M52" s="89"/>
    </row>
    <row r="53" spans="1:23" x14ac:dyDescent="0.2">
      <c r="A53" s="165" t="s">
        <v>24</v>
      </c>
      <c r="B53" s="165">
        <v>45731</v>
      </c>
      <c r="C53" s="163" t="s">
        <v>42</v>
      </c>
      <c r="D53" s="163">
        <v>21</v>
      </c>
      <c r="E53" s="166">
        <f>SUM(D53*145)+435</f>
        <v>3480</v>
      </c>
      <c r="F53" s="162" t="s">
        <v>48</v>
      </c>
      <c r="G53" s="162"/>
      <c r="H53" s="162"/>
      <c r="I53" s="143"/>
      <c r="J53" s="27"/>
      <c r="K53" s="27"/>
      <c r="L53" s="27"/>
      <c r="M53" s="89"/>
    </row>
    <row r="54" spans="1:23" x14ac:dyDescent="0.2">
      <c r="A54" s="163"/>
      <c r="B54" s="165"/>
      <c r="C54" s="163"/>
      <c r="D54" s="163"/>
      <c r="E54" s="166">
        <f t="shared" ref="E54" si="7">SUM(D54*145)+435</f>
        <v>435</v>
      </c>
      <c r="F54" s="162"/>
      <c r="G54" s="162"/>
      <c r="H54" s="175"/>
      <c r="I54" s="143"/>
      <c r="J54" s="27"/>
      <c r="K54" s="27"/>
      <c r="L54" s="27"/>
      <c r="M54" s="89"/>
    </row>
    <row r="55" spans="1:23" x14ac:dyDescent="0.2">
      <c r="A55" s="2"/>
      <c r="B55" s="4"/>
      <c r="C55" s="2"/>
      <c r="D55" s="181">
        <f>SUM(D6:D54)</f>
        <v>1083</v>
      </c>
      <c r="E55" s="181">
        <f>SUM(E6:E54)</f>
        <v>174870</v>
      </c>
      <c r="F55" s="152" t="s">
        <v>88</v>
      </c>
      <c r="G55" s="152">
        <v>2150</v>
      </c>
      <c r="H55" s="10"/>
      <c r="I55" s="9"/>
      <c r="K55" s="89"/>
      <c r="L55" s="89"/>
    </row>
    <row r="56" spans="1:23" ht="15.75" x14ac:dyDescent="0.25">
      <c r="A56" s="2"/>
      <c r="B56" s="4"/>
      <c r="C56" s="2"/>
      <c r="D56" s="104"/>
      <c r="E56" s="104"/>
      <c r="F56" s="152" t="s">
        <v>89</v>
      </c>
      <c r="G56" s="152">
        <v>1650</v>
      </c>
      <c r="H56" s="10"/>
      <c r="I56" s="63"/>
    </row>
    <row r="57" spans="1:23" ht="15.75" x14ac:dyDescent="0.25">
      <c r="A57" s="2"/>
      <c r="B57" s="4"/>
      <c r="C57" s="2"/>
      <c r="D57" s="104"/>
      <c r="E57" s="104"/>
      <c r="F57" s="152"/>
      <c r="G57" s="152"/>
      <c r="H57" s="10"/>
      <c r="I57" s="63"/>
    </row>
    <row r="58" spans="1:23" ht="15.75" x14ac:dyDescent="0.25">
      <c r="A58" s="208" t="s">
        <v>90</v>
      </c>
      <c r="B58" s="209"/>
      <c r="C58" s="210"/>
      <c r="D58" s="211"/>
      <c r="F58" s="3" t="s">
        <v>18</v>
      </c>
      <c r="G58" s="3"/>
      <c r="H58" t="s">
        <v>91</v>
      </c>
      <c r="I58" s="32" t="s">
        <v>92</v>
      </c>
    </row>
    <row r="59" spans="1:23" ht="15.75" x14ac:dyDescent="0.25">
      <c r="A59" s="212" t="s">
        <v>93</v>
      </c>
      <c r="C59" s="19"/>
      <c r="D59" s="213"/>
      <c r="H59" s="186" t="s">
        <v>94</v>
      </c>
      <c r="M59" s="61"/>
      <c r="V59" s="230"/>
      <c r="W59" s="230"/>
    </row>
    <row r="60" spans="1:23" ht="15.75" x14ac:dyDescent="0.25">
      <c r="A60" s="208" t="s">
        <v>95</v>
      </c>
      <c r="B60" s="209"/>
      <c r="C60" s="210"/>
      <c r="D60" s="211"/>
      <c r="F60" s="3" t="s">
        <v>66</v>
      </c>
      <c r="G60" s="3"/>
      <c r="H60" s="8" t="s">
        <v>96</v>
      </c>
      <c r="I60" s="31"/>
      <c r="M60" s="185"/>
      <c r="V60" s="89"/>
      <c r="W60" s="89"/>
    </row>
    <row r="61" spans="1:23" ht="15.75" x14ac:dyDescent="0.25">
      <c r="A61" s="216" t="s">
        <v>97</v>
      </c>
      <c r="B61" s="217"/>
      <c r="C61" s="219"/>
      <c r="D61" s="220"/>
      <c r="H61" s="186" t="s">
        <v>98</v>
      </c>
      <c r="V61" s="89"/>
      <c r="W61" s="89"/>
    </row>
    <row r="62" spans="1:23" ht="15.75" x14ac:dyDescent="0.25">
      <c r="A62" s="214" t="s">
        <v>99</v>
      </c>
      <c r="C62" s="19"/>
      <c r="D62" s="215"/>
      <c r="F62" s="3" t="s">
        <v>34</v>
      </c>
      <c r="G62" s="3"/>
      <c r="H62" s="8"/>
      <c r="I62" s="103" t="s">
        <v>100</v>
      </c>
      <c r="V62" s="89"/>
      <c r="W62" s="89"/>
    </row>
    <row r="63" spans="1:23" ht="15.75" x14ac:dyDescent="0.25">
      <c r="A63" s="216" t="s">
        <v>101</v>
      </c>
      <c r="B63" s="217"/>
      <c r="C63" s="217"/>
      <c r="D63" s="218"/>
      <c r="H63" s="186" t="s">
        <v>102</v>
      </c>
    </row>
    <row r="64" spans="1:23" ht="15.75" x14ac:dyDescent="0.25">
      <c r="A64" s="1"/>
      <c r="F64" s="3" t="s">
        <v>37</v>
      </c>
      <c r="G64" s="3"/>
      <c r="H64" s="8"/>
      <c r="I64" s="31" t="s">
        <v>103</v>
      </c>
      <c r="J64" s="186"/>
    </row>
    <row r="65" spans="1:10" ht="15.75" x14ac:dyDescent="0.25">
      <c r="A65" s="1"/>
      <c r="F65" s="3"/>
      <c r="G65" s="3"/>
      <c r="H65" s="186" t="s">
        <v>104</v>
      </c>
      <c r="I65" s="31"/>
      <c r="J65" s="186"/>
    </row>
    <row r="66" spans="1:10" ht="15.75" x14ac:dyDescent="0.25">
      <c r="A66" s="1"/>
      <c r="F66" s="3" t="s">
        <v>105</v>
      </c>
      <c r="G66" s="3"/>
      <c r="H66" s="8"/>
      <c r="I66" s="103" t="s">
        <v>106</v>
      </c>
    </row>
    <row r="67" spans="1:10" ht="15.75" x14ac:dyDescent="0.25">
      <c r="A67" s="1"/>
      <c r="F67" s="3"/>
      <c r="G67" s="3"/>
      <c r="H67" s="186" t="s">
        <v>107</v>
      </c>
      <c r="I67" s="31"/>
      <c r="J67" s="186"/>
    </row>
    <row r="68" spans="1:10" ht="15.75" x14ac:dyDescent="0.25">
      <c r="A68" s="1"/>
      <c r="F68" s="3" t="s">
        <v>13</v>
      </c>
      <c r="G68" s="3"/>
      <c r="H68" s="8"/>
      <c r="I68" s="31" t="s">
        <v>108</v>
      </c>
      <c r="J68" s="186"/>
    </row>
    <row r="69" spans="1:10" ht="15.75" x14ac:dyDescent="0.25">
      <c r="A69" s="1"/>
      <c r="F69" s="3"/>
      <c r="G69" s="3"/>
      <c r="H69" s="186" t="s">
        <v>109</v>
      </c>
      <c r="I69" s="31"/>
      <c r="J69" s="186"/>
    </row>
    <row r="70" spans="1:10" ht="15.75" x14ac:dyDescent="0.25">
      <c r="A70" s="1"/>
      <c r="F70" s="3" t="s">
        <v>110</v>
      </c>
      <c r="G70" s="3"/>
      <c r="H70" s="186"/>
      <c r="I70" s="31"/>
      <c r="J70" s="186"/>
    </row>
    <row r="71" spans="1:10" ht="15.75" x14ac:dyDescent="0.25">
      <c r="A71" s="1"/>
      <c r="G71" s="3"/>
      <c r="H71" s="186" t="s">
        <v>111</v>
      </c>
      <c r="I71" s="31"/>
      <c r="J71" s="186"/>
    </row>
    <row r="72" spans="1:10" ht="15.75" x14ac:dyDescent="0.25">
      <c r="A72" s="1"/>
      <c r="F72" s="3"/>
      <c r="G72" s="3"/>
      <c r="H72" s="186"/>
      <c r="I72" s="31"/>
      <c r="J72" s="186"/>
    </row>
    <row r="73" spans="1:10" x14ac:dyDescent="0.2">
      <c r="A73" s="2"/>
      <c r="E73" s="8"/>
      <c r="F73" s="21"/>
      <c r="G73" s="21"/>
      <c r="H73" s="27"/>
      <c r="I73" s="9"/>
    </row>
    <row r="74" spans="1:10" hidden="1" x14ac:dyDescent="0.2">
      <c r="C74" s="182" t="s">
        <v>112</v>
      </c>
      <c r="E74" s="41" t="e">
        <f>#REF!*0.06</f>
        <v>#REF!</v>
      </c>
    </row>
    <row r="75" spans="1:10" hidden="1" x14ac:dyDescent="0.2"/>
    <row r="76" spans="1:10" hidden="1" x14ac:dyDescent="0.2">
      <c r="C76" s="182" t="s">
        <v>113</v>
      </c>
      <c r="D76" s="182"/>
      <c r="E76" s="41" t="e">
        <f>SUM(E74:E74)</f>
        <v>#REF!</v>
      </c>
    </row>
    <row r="77" spans="1:10" hidden="1" x14ac:dyDescent="0.2"/>
    <row r="78" spans="1:10" hidden="1" x14ac:dyDescent="0.2">
      <c r="D78" s="152" t="s">
        <v>114</v>
      </c>
      <c r="E78" s="152" t="s">
        <v>115</v>
      </c>
      <c r="F78" s="152" t="s">
        <v>116</v>
      </c>
      <c r="G78" s="152"/>
    </row>
    <row r="79" spans="1:10" hidden="1" x14ac:dyDescent="0.2"/>
    <row r="80" spans="1:10" hidden="1" x14ac:dyDescent="0.2">
      <c r="C80" t="s">
        <v>117</v>
      </c>
      <c r="D80" s="8" t="e">
        <f>#REF!+#REF!+#REF!+#REF!+#REF!+#REF!+#REF!+#REF!</f>
        <v>#REF!</v>
      </c>
      <c r="E80" s="8" t="e">
        <f>D80*0.06</f>
        <v>#REF!</v>
      </c>
      <c r="F80" s="8" t="e">
        <f>SUM(D80:E80)</f>
        <v>#REF!</v>
      </c>
      <c r="G80" s="8"/>
    </row>
    <row r="81" spans="3:7" hidden="1" x14ac:dyDescent="0.2">
      <c r="C81" t="s">
        <v>118</v>
      </c>
      <c r="D81" s="8" t="e">
        <f>#REF!+#REF!</f>
        <v>#REF!</v>
      </c>
      <c r="E81" s="8" t="e">
        <f t="shared" ref="E81:E84" si="8">D81*0.06</f>
        <v>#REF!</v>
      </c>
      <c r="F81" s="8" t="e">
        <f t="shared" ref="F81:F84" si="9">SUM(D81:E81)</f>
        <v>#REF!</v>
      </c>
      <c r="G81" s="8"/>
    </row>
    <row r="82" spans="3:7" hidden="1" x14ac:dyDescent="0.2">
      <c r="C82" t="s">
        <v>119</v>
      </c>
      <c r="D82" s="8" t="e">
        <f>#REF!+#REF!+#REF!+#REF!+#REF!+#REF!+#REF!+#REF!+#REF!+#REF!</f>
        <v>#REF!</v>
      </c>
      <c r="E82" s="8" t="e">
        <f>D82*0.06</f>
        <v>#REF!</v>
      </c>
      <c r="F82" s="8" t="e">
        <f>SUM(D82:E82)</f>
        <v>#REF!</v>
      </c>
      <c r="G82" s="8"/>
    </row>
    <row r="83" spans="3:7" hidden="1" x14ac:dyDescent="0.2">
      <c r="C83" t="s">
        <v>120</v>
      </c>
      <c r="D83">
        <v>0</v>
      </c>
      <c r="E83" s="8">
        <f>D83*0.06</f>
        <v>0</v>
      </c>
      <c r="F83" s="8">
        <f>SUM(D83:E83)</f>
        <v>0</v>
      </c>
      <c r="G83" s="8"/>
    </row>
    <row r="84" spans="3:7" hidden="1" x14ac:dyDescent="0.2">
      <c r="D84" s="41" t="e">
        <f>SUM(D80:D83)</f>
        <v>#REF!</v>
      </c>
      <c r="E84" s="41" t="e">
        <f t="shared" si="8"/>
        <v>#REF!</v>
      </c>
      <c r="F84" s="41" t="e">
        <f t="shared" si="9"/>
        <v>#REF!</v>
      </c>
      <c r="G84" s="41"/>
    </row>
  </sheetData>
  <mergeCells count="1">
    <mergeCell ref="V59:W59"/>
  </mergeCells>
  <hyperlinks>
    <hyperlink ref="H63" r:id="rId1" xr:uid="{AC0D8A5F-0FD1-48C5-B30A-000956E0B252}"/>
    <hyperlink ref="H65" r:id="rId2" xr:uid="{0BA0E5C9-BF77-4F96-AC3B-132D4B10C683}"/>
    <hyperlink ref="H67" r:id="rId3" xr:uid="{E6958C12-F76F-4A87-B5D4-62A77C0D0861}"/>
    <hyperlink ref="H59" r:id="rId4" xr:uid="{FC1718D7-074B-4F33-8572-754F25D32BFF}"/>
    <hyperlink ref="H69" r:id="rId5" xr:uid="{ED82DED7-72CB-450F-9769-1946FF39B038}"/>
    <hyperlink ref="H61" r:id="rId6" xr:uid="{465CA39C-166D-4E87-AE3C-D19E4925684B}"/>
    <hyperlink ref="H71" r:id="rId7" xr:uid="{083C0197-BDD2-470D-8482-EB8C9D0E3D4F}"/>
  </hyperlinks>
  <pageMargins left="0.7" right="0.7" top="0.75" bottom="0.75" header="0.3" footer="0.3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1"/>
  <sheetViews>
    <sheetView topLeftCell="A36" workbookViewId="0">
      <selection activeCell="M57" sqref="M57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390</v>
      </c>
      <c r="B1" s="16"/>
      <c r="C1" s="16"/>
      <c r="D1" s="17"/>
      <c r="E1" s="22"/>
      <c r="G1" s="28"/>
      <c r="H1" s="26"/>
      <c r="I1" s="11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14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42617</v>
      </c>
      <c r="B4" s="2" t="s">
        <v>309</v>
      </c>
      <c r="C4" s="2">
        <v>33</v>
      </c>
      <c r="D4" s="7">
        <f t="shared" ref="D4:D11" si="0">SUM(C4*108)+324</f>
        <v>3888</v>
      </c>
      <c r="E4" s="10" t="s">
        <v>10</v>
      </c>
      <c r="F4" s="6"/>
      <c r="G4" s="30" t="s">
        <v>62</v>
      </c>
      <c r="H4" s="10" t="s">
        <v>16</v>
      </c>
      <c r="I4" s="48" t="s">
        <v>373</v>
      </c>
    </row>
    <row r="5" spans="1:9" s="3" customFormat="1" ht="13.5" customHeight="1" x14ac:dyDescent="0.2">
      <c r="A5" s="4">
        <v>42617</v>
      </c>
      <c r="B5" s="2" t="s">
        <v>310</v>
      </c>
      <c r="C5" s="2">
        <v>12</v>
      </c>
      <c r="D5" s="7">
        <f t="shared" si="0"/>
        <v>1620</v>
      </c>
      <c r="E5" s="10" t="s">
        <v>21</v>
      </c>
      <c r="F5" s="6"/>
      <c r="G5" s="30" t="s">
        <v>41</v>
      </c>
      <c r="H5" s="10" t="s">
        <v>44</v>
      </c>
      <c r="I5" s="48" t="s">
        <v>370</v>
      </c>
    </row>
    <row r="6" spans="1:9" s="3" customFormat="1" x14ac:dyDescent="0.2">
      <c r="A6" s="4">
        <v>42627</v>
      </c>
      <c r="B6" s="2" t="s">
        <v>240</v>
      </c>
      <c r="C6" s="2">
        <v>10</v>
      </c>
      <c r="D6" s="7">
        <f t="shared" si="0"/>
        <v>1404</v>
      </c>
      <c r="E6" s="10" t="s">
        <v>10</v>
      </c>
      <c r="F6" s="6"/>
      <c r="G6" s="30" t="s">
        <v>16</v>
      </c>
      <c r="H6" s="10" t="s">
        <v>12</v>
      </c>
      <c r="I6" s="48" t="s">
        <v>37</v>
      </c>
    </row>
    <row r="7" spans="1:9" s="3" customFormat="1" x14ac:dyDescent="0.2">
      <c r="A7" s="4">
        <v>42630</v>
      </c>
      <c r="B7" s="2" t="s">
        <v>330</v>
      </c>
      <c r="C7" s="2">
        <v>13</v>
      </c>
      <c r="D7" s="7">
        <f t="shared" si="0"/>
        <v>1728</v>
      </c>
      <c r="E7" s="10" t="s">
        <v>21</v>
      </c>
      <c r="G7" s="30" t="s">
        <v>41</v>
      </c>
      <c r="H7" s="10" t="s">
        <v>44</v>
      </c>
      <c r="I7" s="48" t="s">
        <v>370</v>
      </c>
    </row>
    <row r="8" spans="1:9" s="3" customFormat="1" x14ac:dyDescent="0.2">
      <c r="A8" s="4">
        <v>42630</v>
      </c>
      <c r="B8" s="2" t="s">
        <v>261</v>
      </c>
      <c r="C8" s="2">
        <v>18</v>
      </c>
      <c r="D8" s="7">
        <f>SUM(C8*85)+324</f>
        <v>1854</v>
      </c>
      <c r="E8" s="10" t="s">
        <v>375</v>
      </c>
      <c r="G8" s="30" t="s">
        <v>154</v>
      </c>
      <c r="H8" s="10" t="s">
        <v>126</v>
      </c>
      <c r="I8" s="48" t="s">
        <v>18</v>
      </c>
    </row>
    <row r="9" spans="1:9" s="3" customFormat="1" x14ac:dyDescent="0.2">
      <c r="A9" s="4">
        <v>42634</v>
      </c>
      <c r="B9" s="2" t="s">
        <v>330</v>
      </c>
      <c r="C9" s="2">
        <v>13</v>
      </c>
      <c r="D9" s="7">
        <f t="shared" si="0"/>
        <v>1728</v>
      </c>
      <c r="E9" s="10" t="s">
        <v>10</v>
      </c>
      <c r="G9" s="30" t="s">
        <v>16</v>
      </c>
      <c r="H9" s="10" t="s">
        <v>12</v>
      </c>
      <c r="I9" s="48" t="s">
        <v>66</v>
      </c>
    </row>
    <row r="10" spans="1:9" s="3" customFormat="1" x14ac:dyDescent="0.2">
      <c r="A10" s="4">
        <v>42635</v>
      </c>
      <c r="B10" s="2" t="s">
        <v>264</v>
      </c>
      <c r="C10" s="2">
        <v>6</v>
      </c>
      <c r="D10" s="7">
        <f t="shared" si="0"/>
        <v>972</v>
      </c>
      <c r="E10" s="10" t="s">
        <v>21</v>
      </c>
      <c r="G10" s="30" t="s">
        <v>202</v>
      </c>
      <c r="H10" s="10" t="s">
        <v>12</v>
      </c>
      <c r="I10" s="48" t="s">
        <v>373</v>
      </c>
    </row>
    <row r="11" spans="1:9" s="3" customFormat="1" x14ac:dyDescent="0.2">
      <c r="A11" s="4">
        <v>42641</v>
      </c>
      <c r="B11" s="2" t="s">
        <v>234</v>
      </c>
      <c r="C11" s="2">
        <v>11</v>
      </c>
      <c r="D11" s="7">
        <f t="shared" si="0"/>
        <v>1512</v>
      </c>
      <c r="E11" s="10" t="s">
        <v>10</v>
      </c>
      <c r="G11" s="30" t="s">
        <v>16</v>
      </c>
      <c r="H11" s="10" t="s">
        <v>12</v>
      </c>
      <c r="I11" s="48" t="s">
        <v>373</v>
      </c>
    </row>
    <row r="12" spans="1:9" s="38" customFormat="1" ht="15.75" x14ac:dyDescent="0.25">
      <c r="A12" s="33" t="s">
        <v>32</v>
      </c>
      <c r="B12" s="5"/>
      <c r="C12" s="5"/>
      <c r="D12" s="34"/>
      <c r="E12" s="35"/>
      <c r="F12" s="36"/>
      <c r="G12" s="37"/>
      <c r="H12" s="35"/>
      <c r="I12" s="39"/>
    </row>
    <row r="13" spans="1:9" s="3" customFormat="1" x14ac:dyDescent="0.2">
      <c r="A13" s="4">
        <v>42645</v>
      </c>
      <c r="B13" s="2" t="s">
        <v>305</v>
      </c>
      <c r="C13" s="2">
        <v>23</v>
      </c>
      <c r="D13" s="7">
        <f>SUM(C13*108)+324</f>
        <v>2808</v>
      </c>
      <c r="E13" s="10" t="s">
        <v>10</v>
      </c>
      <c r="G13" s="30" t="s">
        <v>68</v>
      </c>
      <c r="H13" s="10" t="s">
        <v>143</v>
      </c>
      <c r="I13" s="48" t="s">
        <v>373</v>
      </c>
    </row>
    <row r="14" spans="1:9" s="3" customFormat="1" x14ac:dyDescent="0.2">
      <c r="A14" s="4">
        <v>42647</v>
      </c>
      <c r="B14" s="2" t="s">
        <v>240</v>
      </c>
      <c r="C14" s="2">
        <v>10</v>
      </c>
      <c r="D14" s="7">
        <f t="shared" ref="D14:D21" si="1">SUM(C14*108)+324</f>
        <v>1404</v>
      </c>
      <c r="E14" s="10" t="s">
        <v>21</v>
      </c>
      <c r="F14" s="6"/>
      <c r="G14" s="30" t="s">
        <v>202</v>
      </c>
      <c r="H14" s="10" t="s">
        <v>59</v>
      </c>
      <c r="I14" s="48" t="s">
        <v>373</v>
      </c>
    </row>
    <row r="15" spans="1:9" s="3" customFormat="1" x14ac:dyDescent="0.2">
      <c r="A15" s="4">
        <v>42651</v>
      </c>
      <c r="B15" s="2" t="s">
        <v>241</v>
      </c>
      <c r="C15" s="2">
        <v>35</v>
      </c>
      <c r="D15" s="7">
        <f t="shared" si="1"/>
        <v>4104</v>
      </c>
      <c r="E15" s="10" t="s">
        <v>379</v>
      </c>
      <c r="G15" s="30" t="s">
        <v>22</v>
      </c>
      <c r="H15" s="10" t="s">
        <v>56</v>
      </c>
      <c r="I15" s="48" t="s">
        <v>180</v>
      </c>
    </row>
    <row r="16" spans="1:9" s="3" customFormat="1" x14ac:dyDescent="0.2">
      <c r="A16" s="4">
        <v>42651</v>
      </c>
      <c r="B16" s="2" t="s">
        <v>245</v>
      </c>
      <c r="C16" s="2">
        <v>34</v>
      </c>
      <c r="D16" s="7">
        <f>SUM(C16*108)+324+500</f>
        <v>4496</v>
      </c>
      <c r="E16" s="10" t="s">
        <v>391</v>
      </c>
      <c r="G16" s="30" t="s">
        <v>157</v>
      </c>
      <c r="H16" s="10" t="s">
        <v>36</v>
      </c>
      <c r="I16" s="48" t="s">
        <v>18</v>
      </c>
    </row>
    <row r="17" spans="1:12" s="3" customFormat="1" x14ac:dyDescent="0.2">
      <c r="A17" s="4">
        <v>42652</v>
      </c>
      <c r="B17" s="2" t="s">
        <v>392</v>
      </c>
      <c r="C17" s="2">
        <v>43</v>
      </c>
      <c r="D17" s="7">
        <f t="shared" si="1"/>
        <v>4968</v>
      </c>
      <c r="E17" s="10" t="s">
        <v>10</v>
      </c>
      <c r="G17" s="30" t="s">
        <v>62</v>
      </c>
      <c r="H17" s="10" t="s">
        <v>143</v>
      </c>
      <c r="I17" s="48" t="s">
        <v>373</v>
      </c>
    </row>
    <row r="18" spans="1:12" s="3" customFormat="1" x14ac:dyDescent="0.2">
      <c r="A18" s="4">
        <v>42658</v>
      </c>
      <c r="B18" s="2" t="s">
        <v>269</v>
      </c>
      <c r="C18" s="2">
        <v>40</v>
      </c>
      <c r="D18" s="7">
        <f>SUM(C18*108)+324+500</f>
        <v>5144</v>
      </c>
      <c r="E18" s="10" t="s">
        <v>393</v>
      </c>
      <c r="G18" s="30" t="s">
        <v>41</v>
      </c>
      <c r="H18" s="10" t="s">
        <v>31</v>
      </c>
      <c r="I18" s="48" t="s">
        <v>18</v>
      </c>
    </row>
    <row r="19" spans="1:12" s="3" customFormat="1" x14ac:dyDescent="0.2">
      <c r="A19" s="4">
        <v>42658</v>
      </c>
      <c r="B19" s="2" t="s">
        <v>283</v>
      </c>
      <c r="C19" s="2">
        <v>41</v>
      </c>
      <c r="D19" s="7">
        <f t="shared" si="1"/>
        <v>4752</v>
      </c>
      <c r="E19" s="10" t="s">
        <v>21</v>
      </c>
      <c r="F19" s="6"/>
      <c r="G19" s="30" t="s">
        <v>346</v>
      </c>
      <c r="H19" s="10" t="s">
        <v>44</v>
      </c>
      <c r="I19" s="48" t="s">
        <v>370</v>
      </c>
    </row>
    <row r="20" spans="1:12" s="3" customFormat="1" x14ac:dyDescent="0.2">
      <c r="A20" s="4">
        <v>42662</v>
      </c>
      <c r="B20" s="2" t="s">
        <v>394</v>
      </c>
      <c r="C20" s="2">
        <v>36</v>
      </c>
      <c r="D20" s="7">
        <f t="shared" si="1"/>
        <v>4212</v>
      </c>
      <c r="E20" s="10" t="s">
        <v>10</v>
      </c>
      <c r="G20" s="30" t="s">
        <v>73</v>
      </c>
      <c r="H20" s="10" t="s">
        <v>12</v>
      </c>
      <c r="I20" s="48" t="s">
        <v>373</v>
      </c>
    </row>
    <row r="21" spans="1:12" s="3" customFormat="1" x14ac:dyDescent="0.2">
      <c r="A21" s="4">
        <v>42665</v>
      </c>
      <c r="B21" s="2" t="s">
        <v>265</v>
      </c>
      <c r="C21" s="2">
        <v>38</v>
      </c>
      <c r="D21" s="7">
        <f t="shared" si="1"/>
        <v>4428</v>
      </c>
      <c r="E21" s="10" t="s">
        <v>391</v>
      </c>
      <c r="G21" s="30" t="s">
        <v>49</v>
      </c>
      <c r="H21" s="10" t="s">
        <v>44</v>
      </c>
      <c r="I21" s="48" t="s">
        <v>395</v>
      </c>
    </row>
    <row r="22" spans="1:12" s="3" customFormat="1" x14ac:dyDescent="0.2">
      <c r="A22" s="4">
        <v>42666</v>
      </c>
      <c r="B22" s="2" t="s">
        <v>283</v>
      </c>
      <c r="C22" s="2">
        <v>41</v>
      </c>
      <c r="D22" s="7">
        <f>SUM(C22*108)+324+500</f>
        <v>5252</v>
      </c>
      <c r="E22" s="10" t="s">
        <v>396</v>
      </c>
      <c r="G22" s="30" t="s">
        <v>69</v>
      </c>
      <c r="H22" s="10" t="s">
        <v>196</v>
      </c>
      <c r="I22" s="48" t="s">
        <v>18</v>
      </c>
    </row>
    <row r="23" spans="1:12" s="3" customFormat="1" x14ac:dyDescent="0.2">
      <c r="A23" s="4">
        <v>42671</v>
      </c>
      <c r="B23" s="2" t="s">
        <v>287</v>
      </c>
      <c r="C23" s="2">
        <v>36</v>
      </c>
      <c r="D23" s="7">
        <f>SUM(C23*108)+324+500</f>
        <v>4712</v>
      </c>
      <c r="E23" s="10" t="s">
        <v>10</v>
      </c>
      <c r="G23" s="30" t="s">
        <v>73</v>
      </c>
      <c r="H23" s="10" t="s">
        <v>12</v>
      </c>
      <c r="I23" s="48" t="s">
        <v>18</v>
      </c>
      <c r="L23" s="20"/>
    </row>
    <row r="24" spans="1:12" s="3" customFormat="1" x14ac:dyDescent="0.2">
      <c r="A24" s="4">
        <v>42673</v>
      </c>
      <c r="B24" s="2" t="s">
        <v>258</v>
      </c>
      <c r="C24" s="2">
        <v>30</v>
      </c>
      <c r="D24" s="7">
        <f>SUM(C24*108)+324+500</f>
        <v>4064</v>
      </c>
      <c r="E24" s="10" t="s">
        <v>396</v>
      </c>
      <c r="G24" s="30" t="s">
        <v>126</v>
      </c>
      <c r="H24" s="10" t="s">
        <v>205</v>
      </c>
      <c r="I24" s="48" t="s">
        <v>18</v>
      </c>
    </row>
    <row r="25" spans="1:12" s="38" customFormat="1" ht="15.75" x14ac:dyDescent="0.25">
      <c r="A25" s="33" t="s">
        <v>60</v>
      </c>
      <c r="B25" s="5"/>
      <c r="C25" s="5"/>
      <c r="D25" s="7"/>
      <c r="E25" s="35"/>
      <c r="F25" s="36"/>
      <c r="G25" s="37"/>
      <c r="H25" s="35"/>
      <c r="I25" s="39"/>
    </row>
    <row r="26" spans="1:12" s="3" customFormat="1" x14ac:dyDescent="0.2">
      <c r="A26" s="4">
        <v>42675</v>
      </c>
      <c r="B26" s="2" t="s">
        <v>237</v>
      </c>
      <c r="C26" s="2">
        <v>30</v>
      </c>
      <c r="D26" s="7">
        <f>SUM(C26*108)+324</f>
        <v>3564</v>
      </c>
      <c r="E26" s="10" t="s">
        <v>21</v>
      </c>
      <c r="F26" s="6"/>
      <c r="G26" s="30" t="s">
        <v>31</v>
      </c>
      <c r="H26" s="10" t="s">
        <v>12</v>
      </c>
      <c r="I26" s="48" t="s">
        <v>370</v>
      </c>
    </row>
    <row r="27" spans="1:12" s="3" customFormat="1" x14ac:dyDescent="0.2">
      <c r="A27" s="4">
        <v>42680</v>
      </c>
      <c r="B27" s="2" t="s">
        <v>354</v>
      </c>
      <c r="C27" s="2">
        <v>37</v>
      </c>
      <c r="D27" s="7">
        <f t="shared" ref="D27:D35" si="2">SUM(C27*108)+324</f>
        <v>4320</v>
      </c>
      <c r="E27" s="10" t="s">
        <v>10</v>
      </c>
      <c r="G27" s="30" t="s">
        <v>123</v>
      </c>
      <c r="H27" s="10" t="s">
        <v>16</v>
      </c>
      <c r="I27" s="48" t="s">
        <v>373</v>
      </c>
    </row>
    <row r="28" spans="1:12" s="3" customFormat="1" x14ac:dyDescent="0.2">
      <c r="A28" s="4">
        <v>42686</v>
      </c>
      <c r="B28" s="2" t="s">
        <v>330</v>
      </c>
      <c r="C28" s="2">
        <v>13</v>
      </c>
      <c r="D28" s="7">
        <f t="shared" si="2"/>
        <v>1728</v>
      </c>
      <c r="E28" s="10" t="s">
        <v>21</v>
      </c>
      <c r="F28" s="6"/>
      <c r="G28" s="30" t="s">
        <v>41</v>
      </c>
      <c r="H28" s="10" t="s">
        <v>44</v>
      </c>
      <c r="I28" s="48" t="s">
        <v>373</v>
      </c>
    </row>
    <row r="29" spans="1:12" s="3" customFormat="1" x14ac:dyDescent="0.2">
      <c r="A29" s="4">
        <v>42692</v>
      </c>
      <c r="B29" s="2" t="s">
        <v>329</v>
      </c>
      <c r="C29" s="2">
        <v>44</v>
      </c>
      <c r="D29" s="7">
        <f t="shared" si="2"/>
        <v>5076</v>
      </c>
      <c r="E29" s="10" t="s">
        <v>10</v>
      </c>
      <c r="G29" s="30" t="s">
        <v>44</v>
      </c>
      <c r="H29" s="10" t="s">
        <v>12</v>
      </c>
      <c r="I29" s="48" t="s">
        <v>37</v>
      </c>
    </row>
    <row r="30" spans="1:12" s="3" customFormat="1" x14ac:dyDescent="0.2">
      <c r="A30" s="4">
        <v>42693</v>
      </c>
      <c r="B30" s="2" t="s">
        <v>232</v>
      </c>
      <c r="C30" s="2">
        <v>9</v>
      </c>
      <c r="D30" s="7">
        <f t="shared" si="2"/>
        <v>1296</v>
      </c>
      <c r="E30" s="10" t="s">
        <v>21</v>
      </c>
      <c r="F30" s="6"/>
      <c r="G30" s="30" t="s">
        <v>157</v>
      </c>
      <c r="H30" s="10" t="s">
        <v>44</v>
      </c>
      <c r="I30" s="48" t="s">
        <v>370</v>
      </c>
    </row>
    <row r="31" spans="1:12" s="3" customFormat="1" x14ac:dyDescent="0.2">
      <c r="A31" s="4">
        <v>42694</v>
      </c>
      <c r="B31" s="2" t="s">
        <v>245</v>
      </c>
      <c r="C31" s="2">
        <v>34</v>
      </c>
      <c r="D31" s="7">
        <f t="shared" si="2"/>
        <v>3996</v>
      </c>
      <c r="E31" s="10" t="s">
        <v>396</v>
      </c>
      <c r="G31" s="30" t="s">
        <v>397</v>
      </c>
      <c r="H31" s="10" t="s">
        <v>41</v>
      </c>
      <c r="I31" s="48" t="s">
        <v>373</v>
      </c>
    </row>
    <row r="32" spans="1:12" s="3" customFormat="1" x14ac:dyDescent="0.2">
      <c r="A32" s="4">
        <v>42697</v>
      </c>
      <c r="B32" s="2" t="s">
        <v>367</v>
      </c>
      <c r="C32" s="2">
        <v>38</v>
      </c>
      <c r="D32" s="7">
        <f>SUM(C32*108)+324</f>
        <v>4428</v>
      </c>
      <c r="E32" s="10" t="s">
        <v>10</v>
      </c>
      <c r="G32" s="30" t="s">
        <v>73</v>
      </c>
      <c r="H32" s="10" t="s">
        <v>12</v>
      </c>
      <c r="I32" s="48" t="s">
        <v>373</v>
      </c>
    </row>
    <row r="33" spans="1:9" s="3" customFormat="1" x14ac:dyDescent="0.2">
      <c r="A33" s="4">
        <v>42698</v>
      </c>
      <c r="B33" s="2" t="s">
        <v>271</v>
      </c>
      <c r="C33" s="2">
        <v>13</v>
      </c>
      <c r="D33" s="7">
        <f t="shared" si="2"/>
        <v>1728</v>
      </c>
      <c r="E33" s="10" t="s">
        <v>363</v>
      </c>
      <c r="G33" s="30" t="s">
        <v>36</v>
      </c>
      <c r="H33" s="10" t="s">
        <v>12</v>
      </c>
      <c r="I33" s="48" t="s">
        <v>373</v>
      </c>
    </row>
    <row r="34" spans="1:9" s="3" customFormat="1" x14ac:dyDescent="0.2">
      <c r="A34" s="4">
        <v>42700</v>
      </c>
      <c r="B34" s="2" t="s">
        <v>247</v>
      </c>
      <c r="C34" s="2">
        <v>23</v>
      </c>
      <c r="D34" s="7">
        <f>SUM(C34*108)+324</f>
        <v>2808</v>
      </c>
      <c r="E34" s="10" t="s">
        <v>398</v>
      </c>
      <c r="G34" s="30" t="s">
        <v>346</v>
      </c>
      <c r="H34" s="10" t="s">
        <v>156</v>
      </c>
      <c r="I34" s="48" t="s">
        <v>395</v>
      </c>
    </row>
    <row r="35" spans="1:9" s="3" customFormat="1" x14ac:dyDescent="0.2">
      <c r="A35" s="4">
        <v>42701</v>
      </c>
      <c r="B35" s="2" t="s">
        <v>313</v>
      </c>
      <c r="C35" s="2">
        <v>38</v>
      </c>
      <c r="D35" s="7">
        <f t="shared" si="2"/>
        <v>4428</v>
      </c>
      <c r="E35" s="10" t="s">
        <v>10</v>
      </c>
      <c r="G35" s="30" t="s">
        <v>123</v>
      </c>
      <c r="H35" s="10" t="s">
        <v>16</v>
      </c>
      <c r="I35" s="48" t="s">
        <v>373</v>
      </c>
    </row>
    <row r="36" spans="1:9" s="38" customFormat="1" ht="15.75" x14ac:dyDescent="0.25">
      <c r="A36" s="33" t="s">
        <v>70</v>
      </c>
      <c r="B36" s="5"/>
      <c r="C36" s="5"/>
      <c r="D36" s="7"/>
      <c r="E36" s="35"/>
      <c r="F36" s="36"/>
      <c r="G36" s="37"/>
      <c r="H36" s="35"/>
      <c r="I36" s="39"/>
    </row>
    <row r="37" spans="1:9" s="3" customFormat="1" x14ac:dyDescent="0.2">
      <c r="A37" s="4">
        <v>42707</v>
      </c>
      <c r="B37" s="2" t="s">
        <v>312</v>
      </c>
      <c r="C37" s="2">
        <v>18</v>
      </c>
      <c r="D37" s="7">
        <f>SUM(C37*108)+324</f>
        <v>2268</v>
      </c>
      <c r="E37" s="10" t="s">
        <v>21</v>
      </c>
      <c r="F37" s="6"/>
      <c r="G37" s="30" t="s">
        <v>43</v>
      </c>
      <c r="H37" s="10" t="s">
        <v>44</v>
      </c>
      <c r="I37" s="48" t="s">
        <v>373</v>
      </c>
    </row>
    <row r="38" spans="1:9" s="3" customFormat="1" x14ac:dyDescent="0.2">
      <c r="A38" s="4">
        <v>42708</v>
      </c>
      <c r="B38" s="2" t="s">
        <v>399</v>
      </c>
      <c r="C38" s="2">
        <v>44</v>
      </c>
      <c r="D38" s="7">
        <f>SUM(C38*108)+324</f>
        <v>5076</v>
      </c>
      <c r="E38" s="10" t="s">
        <v>10</v>
      </c>
      <c r="G38" s="30" t="s">
        <v>126</v>
      </c>
      <c r="H38" s="10" t="s">
        <v>44</v>
      </c>
      <c r="I38" s="48" t="s">
        <v>373</v>
      </c>
    </row>
    <row r="39" spans="1:9" s="3" customFormat="1" x14ac:dyDescent="0.2">
      <c r="A39" s="4">
        <v>42715</v>
      </c>
      <c r="B39" s="2" t="s">
        <v>236</v>
      </c>
      <c r="C39" s="2">
        <v>30</v>
      </c>
      <c r="D39" s="7">
        <f>SUM(C39*108)+324</f>
        <v>3564</v>
      </c>
      <c r="E39" s="10" t="s">
        <v>400</v>
      </c>
      <c r="G39" s="30" t="s">
        <v>22</v>
      </c>
      <c r="H39" s="10" t="s">
        <v>130</v>
      </c>
      <c r="I39" s="48" t="s">
        <v>395</v>
      </c>
    </row>
    <row r="40" spans="1:9" s="3" customFormat="1" x14ac:dyDescent="0.2">
      <c r="A40" s="4">
        <v>42715</v>
      </c>
      <c r="B40" s="2" t="s">
        <v>266</v>
      </c>
      <c r="C40" s="2">
        <v>30</v>
      </c>
      <c r="D40" s="7">
        <f>SUM(C40*108)+324</f>
        <v>3564</v>
      </c>
      <c r="E40" s="10" t="s">
        <v>10</v>
      </c>
      <c r="G40" s="30" t="s">
        <v>56</v>
      </c>
      <c r="H40" s="10" t="s">
        <v>143</v>
      </c>
      <c r="I40" s="48" t="s">
        <v>373</v>
      </c>
    </row>
    <row r="41" spans="1:9" s="3" customFormat="1" x14ac:dyDescent="0.2">
      <c r="A41" s="4">
        <v>42718</v>
      </c>
      <c r="B41" s="2" t="s">
        <v>401</v>
      </c>
      <c r="C41" s="2">
        <v>30</v>
      </c>
      <c r="D41" s="7">
        <f>SUM(C41*108)+324</f>
        <v>3564</v>
      </c>
      <c r="E41" s="10" t="s">
        <v>10</v>
      </c>
      <c r="G41" s="30" t="s">
        <v>46</v>
      </c>
      <c r="H41" s="10" t="s">
        <v>12</v>
      </c>
      <c r="I41" s="48" t="s">
        <v>373</v>
      </c>
    </row>
    <row r="42" spans="1:9" s="38" customFormat="1" ht="15.75" x14ac:dyDescent="0.25">
      <c r="A42" s="33" t="s">
        <v>84</v>
      </c>
      <c r="B42" s="5"/>
      <c r="C42" s="5"/>
      <c r="D42" s="34"/>
      <c r="E42" s="35"/>
      <c r="F42" s="36"/>
      <c r="G42" s="37"/>
      <c r="H42" s="35"/>
      <c r="I42" s="39"/>
    </row>
    <row r="43" spans="1:9" s="3" customFormat="1" x14ac:dyDescent="0.2">
      <c r="A43" s="4">
        <v>42372</v>
      </c>
      <c r="B43" s="2" t="s">
        <v>232</v>
      </c>
      <c r="C43" s="2">
        <v>9</v>
      </c>
      <c r="D43" s="7">
        <f>SUM(C43*108)+324</f>
        <v>1296</v>
      </c>
      <c r="E43" s="10" t="s">
        <v>21</v>
      </c>
      <c r="G43" s="30" t="s">
        <v>202</v>
      </c>
      <c r="H43" s="10" t="s">
        <v>12</v>
      </c>
      <c r="I43" s="48" t="s">
        <v>373</v>
      </c>
    </row>
    <row r="44" spans="1:9" s="3" customFormat="1" x14ac:dyDescent="0.2">
      <c r="A44" s="4">
        <v>42376</v>
      </c>
      <c r="B44" s="2" t="s">
        <v>254</v>
      </c>
      <c r="C44" s="2">
        <v>30</v>
      </c>
      <c r="D44" s="7">
        <f t="shared" ref="D44:D54" si="3">SUM(C44*108)+324</f>
        <v>3564</v>
      </c>
      <c r="E44" s="10" t="s">
        <v>391</v>
      </c>
      <c r="G44" s="30" t="s">
        <v>22</v>
      </c>
      <c r="H44" s="10" t="s">
        <v>56</v>
      </c>
      <c r="I44" s="48" t="s">
        <v>373</v>
      </c>
    </row>
    <row r="45" spans="1:9" s="3" customFormat="1" x14ac:dyDescent="0.2">
      <c r="A45" s="4">
        <v>42377</v>
      </c>
      <c r="B45" s="2" t="s">
        <v>402</v>
      </c>
      <c r="C45" s="2">
        <v>31</v>
      </c>
      <c r="D45" s="7">
        <f t="shared" si="3"/>
        <v>3672</v>
      </c>
      <c r="E45" s="10" t="s">
        <v>403</v>
      </c>
      <c r="G45" s="30" t="s">
        <v>43</v>
      </c>
      <c r="H45" s="10" t="s">
        <v>44</v>
      </c>
      <c r="I45" s="48" t="s">
        <v>373</v>
      </c>
    </row>
    <row r="46" spans="1:9" s="3" customFormat="1" x14ac:dyDescent="0.2">
      <c r="A46" s="4">
        <v>42380</v>
      </c>
      <c r="B46" s="2" t="s">
        <v>330</v>
      </c>
      <c r="C46" s="2">
        <v>13</v>
      </c>
      <c r="D46" s="7">
        <f t="shared" si="3"/>
        <v>1728</v>
      </c>
      <c r="E46" s="10" t="s">
        <v>10</v>
      </c>
      <c r="G46" s="30" t="s">
        <v>16</v>
      </c>
      <c r="H46" s="10" t="s">
        <v>12</v>
      </c>
      <c r="I46" s="48" t="s">
        <v>373</v>
      </c>
    </row>
    <row r="47" spans="1:9" s="3" customFormat="1" ht="13.5" customHeight="1" x14ac:dyDescent="0.2">
      <c r="A47" s="4">
        <v>42382</v>
      </c>
      <c r="B47" s="2" t="s">
        <v>237</v>
      </c>
      <c r="C47" s="2">
        <v>30</v>
      </c>
      <c r="D47" s="7">
        <f>SUM(C47*108)+324+500</f>
        <v>4064</v>
      </c>
      <c r="E47" s="10" t="s">
        <v>400</v>
      </c>
      <c r="F47" s="6"/>
      <c r="G47" s="30" t="s">
        <v>28</v>
      </c>
      <c r="H47" s="10" t="s">
        <v>12</v>
      </c>
      <c r="I47" s="48" t="s">
        <v>18</v>
      </c>
    </row>
    <row r="48" spans="1:9" s="3" customFormat="1" x14ac:dyDescent="0.2">
      <c r="A48" s="4">
        <v>42383</v>
      </c>
      <c r="B48" s="2" t="s">
        <v>241</v>
      </c>
      <c r="C48" s="2">
        <v>35</v>
      </c>
      <c r="D48" s="7">
        <f t="shared" si="3"/>
        <v>4104</v>
      </c>
      <c r="E48" s="10" t="s">
        <v>379</v>
      </c>
      <c r="G48" s="30" t="s">
        <v>68</v>
      </c>
      <c r="H48" s="10" t="s">
        <v>147</v>
      </c>
      <c r="I48" s="48" t="s">
        <v>180</v>
      </c>
    </row>
    <row r="49" spans="1:9" s="3" customFormat="1" x14ac:dyDescent="0.2">
      <c r="A49" s="4">
        <v>42387</v>
      </c>
      <c r="B49" s="2" t="s">
        <v>249</v>
      </c>
      <c r="C49" s="2">
        <v>29</v>
      </c>
      <c r="D49" s="7">
        <f>SUM(C49*108)+324+500</f>
        <v>3956</v>
      </c>
      <c r="E49" s="10" t="s">
        <v>10</v>
      </c>
      <c r="G49" s="30" t="s">
        <v>46</v>
      </c>
      <c r="H49" s="10" t="s">
        <v>12</v>
      </c>
      <c r="I49" s="48" t="s">
        <v>18</v>
      </c>
    </row>
    <row r="50" spans="1:9" s="3" customFormat="1" x14ac:dyDescent="0.2">
      <c r="A50" s="4">
        <v>42390</v>
      </c>
      <c r="B50" s="2" t="s">
        <v>258</v>
      </c>
      <c r="C50" s="2">
        <v>30</v>
      </c>
      <c r="D50" s="7">
        <f t="shared" si="3"/>
        <v>3564</v>
      </c>
      <c r="E50" s="10" t="s">
        <v>21</v>
      </c>
      <c r="G50" s="30" t="s">
        <v>55</v>
      </c>
      <c r="H50" s="10" t="s">
        <v>44</v>
      </c>
      <c r="I50" s="48" t="s">
        <v>66</v>
      </c>
    </row>
    <row r="51" spans="1:9" s="3" customFormat="1" x14ac:dyDescent="0.2">
      <c r="A51" s="4">
        <v>42391</v>
      </c>
      <c r="B51" s="2" t="s">
        <v>279</v>
      </c>
      <c r="C51" s="2">
        <v>23</v>
      </c>
      <c r="D51" s="7">
        <f t="shared" si="3"/>
        <v>2808</v>
      </c>
      <c r="E51" s="10" t="s">
        <v>400</v>
      </c>
      <c r="G51" s="30" t="s">
        <v>41</v>
      </c>
      <c r="H51" s="10" t="s">
        <v>192</v>
      </c>
      <c r="I51" s="48" t="s">
        <v>370</v>
      </c>
    </row>
    <row r="52" spans="1:9" s="3" customFormat="1" x14ac:dyDescent="0.2">
      <c r="A52" s="4">
        <v>42391</v>
      </c>
      <c r="B52" s="2" t="s">
        <v>249</v>
      </c>
      <c r="C52" s="2">
        <v>29</v>
      </c>
      <c r="D52" s="7">
        <f t="shared" si="3"/>
        <v>3456</v>
      </c>
      <c r="E52" s="10" t="s">
        <v>403</v>
      </c>
      <c r="G52" s="30" t="s">
        <v>55</v>
      </c>
      <c r="H52" s="10" t="s">
        <v>56</v>
      </c>
      <c r="I52" s="48" t="s">
        <v>325</v>
      </c>
    </row>
    <row r="53" spans="1:9" s="3" customFormat="1" x14ac:dyDescent="0.2">
      <c r="A53" s="4">
        <v>42397</v>
      </c>
      <c r="B53" s="2" t="s">
        <v>234</v>
      </c>
      <c r="C53" s="2">
        <v>11</v>
      </c>
      <c r="D53" s="7">
        <f>SUM(C53*108)+324</f>
        <v>1512</v>
      </c>
      <c r="E53" s="10" t="s">
        <v>10</v>
      </c>
      <c r="G53" s="30" t="s">
        <v>56</v>
      </c>
      <c r="H53" s="10" t="s">
        <v>16</v>
      </c>
      <c r="I53" s="48" t="s">
        <v>373</v>
      </c>
    </row>
    <row r="54" spans="1:9" s="3" customFormat="1" x14ac:dyDescent="0.2">
      <c r="A54" s="4">
        <v>42397</v>
      </c>
      <c r="B54" s="2" t="s">
        <v>234</v>
      </c>
      <c r="C54" s="2">
        <v>11</v>
      </c>
      <c r="D54" s="7">
        <f t="shared" si="3"/>
        <v>1512</v>
      </c>
      <c r="E54" s="10" t="s">
        <v>404</v>
      </c>
      <c r="G54" s="30" t="s">
        <v>46</v>
      </c>
      <c r="H54" s="10" t="s">
        <v>16</v>
      </c>
      <c r="I54" s="48" t="s">
        <v>325</v>
      </c>
    </row>
    <row r="55" spans="1:9" s="38" customFormat="1" ht="15.75" x14ac:dyDescent="0.25">
      <c r="A55" s="33" t="s">
        <v>86</v>
      </c>
      <c r="B55" s="5"/>
      <c r="C55" s="5"/>
      <c r="D55" s="34"/>
      <c r="E55" s="35"/>
      <c r="G55" s="37"/>
      <c r="H55" s="35"/>
      <c r="I55" s="39"/>
    </row>
    <row r="56" spans="1:9" s="3" customFormat="1" x14ac:dyDescent="0.2">
      <c r="A56" s="4">
        <v>42404</v>
      </c>
      <c r="B56" s="2" t="s">
        <v>237</v>
      </c>
      <c r="C56" s="2">
        <v>30</v>
      </c>
      <c r="D56" s="7">
        <f t="shared" ref="D56:D64" si="4">SUM(C56*108)+324</f>
        <v>3564</v>
      </c>
      <c r="E56" s="10" t="s">
        <v>21</v>
      </c>
      <c r="G56" s="30" t="s">
        <v>41</v>
      </c>
      <c r="H56" s="10" t="s">
        <v>31</v>
      </c>
      <c r="I56" s="48" t="s">
        <v>373</v>
      </c>
    </row>
    <row r="57" spans="1:9" s="3" customFormat="1" x14ac:dyDescent="0.2">
      <c r="A57" s="4">
        <v>42405</v>
      </c>
      <c r="B57" s="2" t="s">
        <v>287</v>
      </c>
      <c r="C57" s="2">
        <v>36</v>
      </c>
      <c r="D57" s="7">
        <f t="shared" si="4"/>
        <v>4212</v>
      </c>
      <c r="E57" s="10" t="s">
        <v>10</v>
      </c>
      <c r="G57" s="30" t="s">
        <v>197</v>
      </c>
      <c r="H57" s="10" t="s">
        <v>143</v>
      </c>
      <c r="I57" s="48" t="s">
        <v>373</v>
      </c>
    </row>
    <row r="58" spans="1:9" s="3" customFormat="1" x14ac:dyDescent="0.2">
      <c r="A58" s="4">
        <v>42405</v>
      </c>
      <c r="B58" s="2" t="s">
        <v>245</v>
      </c>
      <c r="C58" s="2">
        <v>34</v>
      </c>
      <c r="D58" s="7">
        <f t="shared" si="4"/>
        <v>3996</v>
      </c>
      <c r="E58" s="10" t="s">
        <v>403</v>
      </c>
      <c r="G58" s="30" t="s">
        <v>22</v>
      </c>
      <c r="H58" s="10" t="s">
        <v>56</v>
      </c>
      <c r="I58" s="48" t="s">
        <v>395</v>
      </c>
    </row>
    <row r="59" spans="1:9" s="3" customFormat="1" x14ac:dyDescent="0.2">
      <c r="A59" s="4">
        <v>42412</v>
      </c>
      <c r="B59" s="2" t="s">
        <v>399</v>
      </c>
      <c r="C59" s="2">
        <v>44</v>
      </c>
      <c r="D59" s="7">
        <f t="shared" si="4"/>
        <v>5076</v>
      </c>
      <c r="E59" s="10" t="s">
        <v>10</v>
      </c>
      <c r="G59" s="30" t="s">
        <v>62</v>
      </c>
      <c r="H59" s="10" t="s">
        <v>143</v>
      </c>
      <c r="I59" s="48" t="s">
        <v>373</v>
      </c>
    </row>
    <row r="60" spans="1:9" s="3" customFormat="1" ht="13.5" customHeight="1" x14ac:dyDescent="0.2">
      <c r="A60" s="4">
        <v>42418</v>
      </c>
      <c r="B60" s="2" t="s">
        <v>309</v>
      </c>
      <c r="C60" s="2">
        <v>33</v>
      </c>
      <c r="D60" s="7">
        <f t="shared" si="4"/>
        <v>3888</v>
      </c>
      <c r="E60" s="10" t="s">
        <v>398</v>
      </c>
      <c r="F60" s="6"/>
      <c r="G60" s="30" t="s">
        <v>22</v>
      </c>
      <c r="H60" s="10" t="s">
        <v>56</v>
      </c>
      <c r="I60" s="48" t="s">
        <v>373</v>
      </c>
    </row>
    <row r="61" spans="1:9" s="3" customFormat="1" ht="13.5" customHeight="1" x14ac:dyDescent="0.2">
      <c r="A61" s="4">
        <v>42419</v>
      </c>
      <c r="B61" s="2" t="s">
        <v>305</v>
      </c>
      <c r="C61" s="2">
        <v>23</v>
      </c>
      <c r="D61" s="7">
        <f t="shared" si="4"/>
        <v>2808</v>
      </c>
      <c r="E61" s="10" t="s">
        <v>10</v>
      </c>
      <c r="F61" s="6"/>
      <c r="G61" s="30" t="s">
        <v>68</v>
      </c>
      <c r="H61" s="10" t="s">
        <v>143</v>
      </c>
      <c r="I61" s="48" t="s">
        <v>373</v>
      </c>
    </row>
    <row r="62" spans="1:9" s="3" customFormat="1" ht="13.5" customHeight="1" x14ac:dyDescent="0.2">
      <c r="A62" s="4">
        <v>42422</v>
      </c>
      <c r="B62" s="2" t="s">
        <v>309</v>
      </c>
      <c r="C62" s="2">
        <v>33</v>
      </c>
      <c r="D62" s="7">
        <f t="shared" si="4"/>
        <v>3888</v>
      </c>
      <c r="E62" s="10" t="s">
        <v>10</v>
      </c>
      <c r="F62" s="6"/>
      <c r="G62" s="30" t="s">
        <v>31</v>
      </c>
      <c r="H62" s="10" t="s">
        <v>12</v>
      </c>
      <c r="I62" s="48" t="s">
        <v>373</v>
      </c>
    </row>
    <row r="63" spans="1:9" s="3" customFormat="1" ht="13.5" customHeight="1" x14ac:dyDescent="0.2">
      <c r="A63" s="4">
        <v>42425</v>
      </c>
      <c r="B63" s="2" t="s">
        <v>283</v>
      </c>
      <c r="C63" s="2">
        <v>41</v>
      </c>
      <c r="D63" s="7">
        <f t="shared" si="4"/>
        <v>4752</v>
      </c>
      <c r="E63" s="10" t="s">
        <v>21</v>
      </c>
      <c r="F63" s="6"/>
      <c r="G63" s="30" t="s">
        <v>346</v>
      </c>
      <c r="H63" s="10" t="s">
        <v>44</v>
      </c>
      <c r="I63" s="48" t="s">
        <v>180</v>
      </c>
    </row>
    <row r="64" spans="1:9" s="3" customFormat="1" ht="13.5" customHeight="1" x14ac:dyDescent="0.2">
      <c r="A64" s="4">
        <v>42425</v>
      </c>
      <c r="B64" s="2" t="s">
        <v>236</v>
      </c>
      <c r="C64" s="2">
        <v>36</v>
      </c>
      <c r="D64" s="7">
        <f t="shared" si="4"/>
        <v>4212</v>
      </c>
      <c r="E64" s="10" t="s">
        <v>398</v>
      </c>
      <c r="F64" s="6"/>
      <c r="G64" s="30" t="s">
        <v>49</v>
      </c>
      <c r="H64" s="10" t="s">
        <v>405</v>
      </c>
      <c r="I64" s="48" t="s">
        <v>373</v>
      </c>
    </row>
    <row r="65" spans="1:12" s="38" customFormat="1" ht="15.75" x14ac:dyDescent="0.25">
      <c r="A65" s="33" t="s">
        <v>87</v>
      </c>
      <c r="B65" s="5"/>
      <c r="C65" s="5"/>
      <c r="D65" s="34"/>
      <c r="E65" s="35"/>
      <c r="G65" s="37"/>
      <c r="H65" s="35"/>
      <c r="I65" s="39"/>
    </row>
    <row r="66" spans="1:12" s="3" customFormat="1" ht="13.5" customHeight="1" x14ac:dyDescent="0.2">
      <c r="A66" s="4">
        <v>42795</v>
      </c>
      <c r="B66" s="2" t="s">
        <v>305</v>
      </c>
      <c r="C66" s="2">
        <v>23</v>
      </c>
      <c r="D66" s="7">
        <f t="shared" ref="D66:D76" si="5">SUM(C66*108)+324</f>
        <v>2808</v>
      </c>
      <c r="E66" s="10" t="s">
        <v>10</v>
      </c>
      <c r="F66" s="6"/>
      <c r="G66" s="30" t="s">
        <v>28</v>
      </c>
      <c r="H66" s="10" t="s">
        <v>12</v>
      </c>
      <c r="I66" s="48" t="s">
        <v>373</v>
      </c>
    </row>
    <row r="67" spans="1:12" s="3" customFormat="1" ht="13.5" customHeight="1" x14ac:dyDescent="0.2">
      <c r="A67" s="4">
        <v>42795</v>
      </c>
      <c r="B67" s="2" t="s">
        <v>305</v>
      </c>
      <c r="C67" s="2">
        <v>23</v>
      </c>
      <c r="D67" s="7">
        <f t="shared" si="5"/>
        <v>2808</v>
      </c>
      <c r="E67" s="10" t="s">
        <v>404</v>
      </c>
      <c r="F67" s="6"/>
      <c r="G67" s="30" t="s">
        <v>143</v>
      </c>
      <c r="H67" s="10" t="s">
        <v>12</v>
      </c>
      <c r="I67" s="48" t="s">
        <v>395</v>
      </c>
    </row>
    <row r="68" spans="1:12" s="3" customFormat="1" x14ac:dyDescent="0.2">
      <c r="A68" s="4">
        <v>42434</v>
      </c>
      <c r="B68" s="2" t="s">
        <v>283</v>
      </c>
      <c r="C68" s="2">
        <v>41</v>
      </c>
      <c r="D68" s="7">
        <f t="shared" si="5"/>
        <v>4752</v>
      </c>
      <c r="E68" s="10" t="s">
        <v>403</v>
      </c>
      <c r="G68" s="30" t="s">
        <v>69</v>
      </c>
      <c r="H68" s="10" t="s">
        <v>196</v>
      </c>
      <c r="I68" s="48" t="s">
        <v>325</v>
      </c>
    </row>
    <row r="69" spans="1:12" s="3" customFormat="1" x14ac:dyDescent="0.2">
      <c r="A69" s="4">
        <v>42799</v>
      </c>
      <c r="B69" s="2" t="s">
        <v>245</v>
      </c>
      <c r="C69" s="2">
        <v>34</v>
      </c>
      <c r="D69" s="7">
        <f t="shared" si="5"/>
        <v>3996</v>
      </c>
      <c r="E69" s="10" t="s">
        <v>400</v>
      </c>
      <c r="G69" s="30" t="s">
        <v>75</v>
      </c>
      <c r="H69" s="10" t="s">
        <v>123</v>
      </c>
      <c r="I69" s="48" t="s">
        <v>373</v>
      </c>
    </row>
    <row r="70" spans="1:12" s="3" customFormat="1" x14ac:dyDescent="0.2">
      <c r="A70" s="4">
        <v>42806</v>
      </c>
      <c r="B70" s="2" t="s">
        <v>406</v>
      </c>
      <c r="C70" s="2">
        <v>30</v>
      </c>
      <c r="D70" s="7">
        <f>SUM(C70*108)+324</f>
        <v>3564</v>
      </c>
      <c r="E70" s="10" t="s">
        <v>398</v>
      </c>
      <c r="G70" s="30" t="s">
        <v>68</v>
      </c>
      <c r="H70" s="10" t="s">
        <v>143</v>
      </c>
      <c r="I70" s="48" t="s">
        <v>370</v>
      </c>
    </row>
    <row r="71" spans="1:12" s="3" customFormat="1" ht="13.5" customHeight="1" x14ac:dyDescent="0.2">
      <c r="A71" s="4">
        <v>42809</v>
      </c>
      <c r="B71" s="2" t="s">
        <v>309</v>
      </c>
      <c r="C71" s="2">
        <v>33</v>
      </c>
      <c r="D71" s="7">
        <f t="shared" si="5"/>
        <v>3888</v>
      </c>
      <c r="E71" s="10" t="s">
        <v>170</v>
      </c>
      <c r="F71" s="6"/>
      <c r="G71" s="30" t="s">
        <v>31</v>
      </c>
      <c r="H71" s="10" t="s">
        <v>12</v>
      </c>
      <c r="I71" s="48" t="s">
        <v>373</v>
      </c>
    </row>
    <row r="72" spans="1:12" s="3" customFormat="1" ht="13.5" customHeight="1" x14ac:dyDescent="0.2">
      <c r="A72" s="4">
        <v>42809</v>
      </c>
      <c r="B72" s="2" t="s">
        <v>309</v>
      </c>
      <c r="C72" s="2">
        <v>33</v>
      </c>
      <c r="D72" s="7">
        <f>SUM(C72*80)</f>
        <v>2640</v>
      </c>
      <c r="E72" s="10" t="s">
        <v>404</v>
      </c>
      <c r="F72" s="6"/>
      <c r="G72" s="30" t="s">
        <v>273</v>
      </c>
      <c r="H72" s="10" t="s">
        <v>12</v>
      </c>
      <c r="I72" s="48" t="s">
        <v>395</v>
      </c>
    </row>
    <row r="73" spans="1:12" s="3" customFormat="1" ht="13.5" customHeight="1" x14ac:dyDescent="0.2">
      <c r="A73" s="4">
        <v>42811</v>
      </c>
      <c r="B73" s="2" t="s">
        <v>236</v>
      </c>
      <c r="C73" s="2">
        <v>36</v>
      </c>
      <c r="D73" s="7">
        <f t="shared" si="5"/>
        <v>4212</v>
      </c>
      <c r="E73" s="10" t="s">
        <v>170</v>
      </c>
      <c r="F73" s="6"/>
      <c r="G73" s="30" t="s">
        <v>73</v>
      </c>
      <c r="H73" s="10" t="s">
        <v>12</v>
      </c>
      <c r="I73" s="48" t="s">
        <v>373</v>
      </c>
    </row>
    <row r="74" spans="1:12" s="3" customFormat="1" ht="13.5" customHeight="1" x14ac:dyDescent="0.2">
      <c r="A74" s="4">
        <v>42811</v>
      </c>
      <c r="B74" s="2" t="s">
        <v>236</v>
      </c>
      <c r="C74" s="2">
        <v>36</v>
      </c>
      <c r="D74" s="7">
        <f>SUM(C74*108)+324</f>
        <v>4212</v>
      </c>
      <c r="E74" s="10" t="s">
        <v>404</v>
      </c>
      <c r="F74" s="6"/>
      <c r="G74" s="30" t="s">
        <v>11</v>
      </c>
      <c r="H74" s="10" t="s">
        <v>12</v>
      </c>
      <c r="I74" s="48" t="s">
        <v>359</v>
      </c>
    </row>
    <row r="75" spans="1:12" s="3" customFormat="1" x14ac:dyDescent="0.2">
      <c r="A75" s="4">
        <v>42812</v>
      </c>
      <c r="B75" s="2" t="s">
        <v>279</v>
      </c>
      <c r="C75" s="2">
        <v>23</v>
      </c>
      <c r="D75" s="7">
        <f t="shared" si="5"/>
        <v>2808</v>
      </c>
      <c r="E75" s="10" t="s">
        <v>391</v>
      </c>
      <c r="G75" s="30" t="s">
        <v>154</v>
      </c>
      <c r="H75" s="10" t="s">
        <v>123</v>
      </c>
      <c r="I75" s="48" t="s">
        <v>325</v>
      </c>
    </row>
    <row r="76" spans="1:12" s="3" customFormat="1" ht="13.5" customHeight="1" x14ac:dyDescent="0.2">
      <c r="A76" s="4">
        <v>42447</v>
      </c>
      <c r="B76" s="2" t="s">
        <v>258</v>
      </c>
      <c r="C76" s="2">
        <v>30</v>
      </c>
      <c r="D76" s="7">
        <f t="shared" si="5"/>
        <v>3564</v>
      </c>
      <c r="E76" s="10" t="s">
        <v>398</v>
      </c>
      <c r="F76" s="6"/>
      <c r="G76" s="30" t="s">
        <v>69</v>
      </c>
      <c r="H76" s="10" t="s">
        <v>44</v>
      </c>
      <c r="I76" s="48" t="s">
        <v>373</v>
      </c>
    </row>
    <row r="77" spans="1:12" s="3" customFormat="1" x14ac:dyDescent="0.2">
      <c r="A77" s="4">
        <v>42816</v>
      </c>
      <c r="B77" s="2" t="s">
        <v>234</v>
      </c>
      <c r="C77" s="2">
        <v>11</v>
      </c>
      <c r="D77" s="7">
        <f>SUM(C77*108)+324</f>
        <v>1512</v>
      </c>
      <c r="E77" s="10" t="s">
        <v>10</v>
      </c>
      <c r="G77" s="30" t="s">
        <v>16</v>
      </c>
      <c r="H77" s="10" t="s">
        <v>12</v>
      </c>
      <c r="I77" s="48" t="s">
        <v>373</v>
      </c>
    </row>
    <row r="78" spans="1:12" s="3" customFormat="1" x14ac:dyDescent="0.2">
      <c r="A78" s="4">
        <v>42816</v>
      </c>
      <c r="B78" s="2" t="s">
        <v>234</v>
      </c>
      <c r="C78" s="2">
        <v>11</v>
      </c>
      <c r="D78" s="7">
        <f>SUM(C78*108)+324</f>
        <v>1512</v>
      </c>
      <c r="E78" s="10" t="s">
        <v>404</v>
      </c>
      <c r="G78" s="30" t="s">
        <v>407</v>
      </c>
      <c r="H78" s="10" t="s">
        <v>12</v>
      </c>
      <c r="I78" s="48" t="s">
        <v>395</v>
      </c>
    </row>
    <row r="79" spans="1:12" s="38" customFormat="1" ht="15.75" x14ac:dyDescent="0.25">
      <c r="A79" s="33" t="s">
        <v>322</v>
      </c>
      <c r="B79" s="5"/>
      <c r="C79" s="5"/>
      <c r="D79" s="34"/>
      <c r="E79" s="35"/>
      <c r="G79" s="37"/>
      <c r="H79" s="35"/>
      <c r="I79" s="39"/>
    </row>
    <row r="80" spans="1:12" s="3" customFormat="1" x14ac:dyDescent="0.2">
      <c r="A80" s="4">
        <v>42827</v>
      </c>
      <c r="B80" s="2" t="s">
        <v>324</v>
      </c>
      <c r="C80" s="2">
        <v>23</v>
      </c>
      <c r="D80" s="7">
        <f>SUM(C80*108)+324</f>
        <v>2808</v>
      </c>
      <c r="E80" s="10" t="s">
        <v>10</v>
      </c>
      <c r="G80" s="30" t="s">
        <v>156</v>
      </c>
      <c r="H80" s="10" t="s">
        <v>16</v>
      </c>
      <c r="I80" s="48" t="s">
        <v>373</v>
      </c>
      <c r="L80" s="20"/>
    </row>
    <row r="81" spans="1:11" s="3" customFormat="1" x14ac:dyDescent="0.2">
      <c r="A81" s="4"/>
      <c r="B81" s="2"/>
      <c r="C81" s="104">
        <f>SUM(C4:C80)</f>
        <v>1932</v>
      </c>
      <c r="D81" s="104">
        <f>SUM(D4:D80)</f>
        <v>233174</v>
      </c>
      <c r="E81" s="10"/>
      <c r="G81" s="30"/>
      <c r="H81" s="10"/>
      <c r="I81" s="9"/>
      <c r="K81" s="20"/>
    </row>
    <row r="82" spans="1:11" s="3" customFormat="1" x14ac:dyDescent="0.2">
      <c r="A82" s="4"/>
      <c r="B82" s="2"/>
      <c r="C82" s="104"/>
      <c r="D82" s="104"/>
      <c r="E82" s="10"/>
      <c r="G82" s="30"/>
      <c r="H82" s="10"/>
      <c r="I82" s="9"/>
    </row>
    <row r="83" spans="1:11" s="19" customFormat="1" ht="15.75" x14ac:dyDescent="0.25">
      <c r="A83" s="19" t="s">
        <v>387</v>
      </c>
      <c r="D83" s="19" t="s">
        <v>356</v>
      </c>
      <c r="E83" s="13"/>
      <c r="F83" s="13"/>
      <c r="G83" s="13"/>
      <c r="I83" s="52"/>
    </row>
    <row r="84" spans="1:11" s="19" customFormat="1" ht="15.75" x14ac:dyDescent="0.25">
      <c r="A84" s="19" t="s">
        <v>95</v>
      </c>
      <c r="D84" s="19" t="s">
        <v>333</v>
      </c>
      <c r="E84" s="13"/>
      <c r="F84" s="13"/>
      <c r="G84" s="13"/>
    </row>
    <row r="85" spans="1:11" s="19" customFormat="1" ht="15.75" x14ac:dyDescent="0.25">
      <c r="A85" s="19" t="s">
        <v>99</v>
      </c>
      <c r="D85" s="19" t="s">
        <v>291</v>
      </c>
      <c r="E85" s="13"/>
      <c r="F85" s="13"/>
      <c r="G85" s="13" t="s">
        <v>292</v>
      </c>
    </row>
    <row r="87" spans="1:11" x14ac:dyDescent="0.2">
      <c r="B87" s="3" t="s">
        <v>18</v>
      </c>
      <c r="C87" s="3" t="s">
        <v>214</v>
      </c>
      <c r="D87"/>
      <c r="E87" s="32" t="s">
        <v>92</v>
      </c>
      <c r="G87"/>
      <c r="I87" s="9" t="s">
        <v>224</v>
      </c>
    </row>
    <row r="88" spans="1:11" x14ac:dyDescent="0.2">
      <c r="B88" s="3" t="s">
        <v>373</v>
      </c>
      <c r="C88" s="3" t="s">
        <v>388</v>
      </c>
      <c r="D88"/>
      <c r="E88" t="s">
        <v>389</v>
      </c>
      <c r="G88"/>
    </row>
    <row r="89" spans="1:11" x14ac:dyDescent="0.2">
      <c r="B89" s="3" t="s">
        <v>370</v>
      </c>
      <c r="C89" s="3" t="s">
        <v>371</v>
      </c>
      <c r="E89" s="31" t="s">
        <v>408</v>
      </c>
    </row>
    <row r="90" spans="1:11" x14ac:dyDescent="0.2">
      <c r="B90" s="3" t="s">
        <v>66</v>
      </c>
      <c r="C90" s="3" t="s">
        <v>216</v>
      </c>
      <c r="E90" s="31" t="s">
        <v>217</v>
      </c>
    </row>
    <row r="91" spans="1:11" x14ac:dyDescent="0.2">
      <c r="A91" s="51"/>
      <c r="B91" s="3" t="s">
        <v>325</v>
      </c>
      <c r="C91" s="3" t="s">
        <v>326</v>
      </c>
      <c r="E91" s="31"/>
    </row>
    <row r="92" spans="1:11" x14ac:dyDescent="0.2">
      <c r="B92" s="3" t="s">
        <v>37</v>
      </c>
      <c r="C92" s="3" t="s">
        <v>219</v>
      </c>
      <c r="E92" s="31"/>
    </row>
    <row r="93" spans="1:11" x14ac:dyDescent="0.2">
      <c r="A93" s="51"/>
      <c r="B93" s="3" t="s">
        <v>395</v>
      </c>
      <c r="C93" s="3" t="s">
        <v>220</v>
      </c>
      <c r="E93" s="31"/>
    </row>
    <row r="94" spans="1:11" x14ac:dyDescent="0.2">
      <c r="B94" s="3" t="s">
        <v>180</v>
      </c>
      <c r="C94" s="3" t="s">
        <v>409</v>
      </c>
    </row>
    <row r="95" spans="1:11" x14ac:dyDescent="0.2">
      <c r="B95" s="3" t="s">
        <v>359</v>
      </c>
      <c r="C95" t="s">
        <v>223</v>
      </c>
    </row>
    <row r="96" spans="1:11" hidden="1" x14ac:dyDescent="0.2">
      <c r="D96" s="41">
        <f>SUM(D26:D41)</f>
        <v>51408</v>
      </c>
    </row>
    <row r="97" spans="2:8" hidden="1" x14ac:dyDescent="0.2"/>
    <row r="98" spans="2:8" hidden="1" x14ac:dyDescent="0.2">
      <c r="B98" s="40" t="s">
        <v>112</v>
      </c>
      <c r="D98" s="41">
        <f>D81*0.06</f>
        <v>13990.439999999999</v>
      </c>
    </row>
    <row r="99" spans="2:8" hidden="1" x14ac:dyDescent="0.2"/>
    <row r="100" spans="2:8" hidden="1" x14ac:dyDescent="0.2">
      <c r="B100" s="42" t="s">
        <v>113</v>
      </c>
      <c r="C100" s="43"/>
      <c r="D100" s="44">
        <f>D81+D98</f>
        <v>247164.44</v>
      </c>
    </row>
    <row r="101" spans="2:8" hidden="1" x14ac:dyDescent="0.2"/>
    <row r="102" spans="2:8" hidden="1" x14ac:dyDescent="0.2"/>
    <row r="103" spans="2:8" hidden="1" x14ac:dyDescent="0.2"/>
    <row r="104" spans="2:8" hidden="1" x14ac:dyDescent="0.2">
      <c r="B104" s="3"/>
      <c r="C104" s="3" t="s">
        <v>114</v>
      </c>
      <c r="D104" s="20" t="s">
        <v>115</v>
      </c>
      <c r="E104" s="45" t="s">
        <v>116</v>
      </c>
    </row>
    <row r="105" spans="2:8" hidden="1" x14ac:dyDescent="0.2"/>
    <row r="106" spans="2:8" hidden="1" x14ac:dyDescent="0.2">
      <c r="B106" t="s">
        <v>295</v>
      </c>
      <c r="C106" s="8"/>
      <c r="D106" s="8">
        <f>C106*0.06</f>
        <v>0</v>
      </c>
      <c r="E106" s="110">
        <f>SUM(C106:D106)</f>
        <v>0</v>
      </c>
      <c r="H106" s="111" t="s">
        <v>296</v>
      </c>
    </row>
    <row r="107" spans="2:8" hidden="1" x14ac:dyDescent="0.2">
      <c r="B107" t="s">
        <v>334</v>
      </c>
      <c r="C107" s="8"/>
      <c r="D107" s="8">
        <f>C107*0.06</f>
        <v>0</v>
      </c>
      <c r="E107" s="110">
        <f>SUM(C107:D107)</f>
        <v>0</v>
      </c>
      <c r="H107" s="111" t="s">
        <v>335</v>
      </c>
    </row>
    <row r="108" spans="2:8" hidden="1" x14ac:dyDescent="0.2">
      <c r="B108" s="3" t="s">
        <v>298</v>
      </c>
      <c r="C108" s="8">
        <f>D46+D49+D53+D57+D59+D61+D62+D66+D67+D72+D73+D74+D77+D78+D54+D71+D80</f>
        <v>51092</v>
      </c>
      <c r="D108" s="8">
        <f>C108*0.06</f>
        <v>3065.52</v>
      </c>
      <c r="E108" s="110">
        <f>SUM(C108:D108)</f>
        <v>54157.52</v>
      </c>
      <c r="H108" s="112" t="s">
        <v>226</v>
      </c>
    </row>
    <row r="109" spans="2:8" hidden="1" x14ac:dyDescent="0.2">
      <c r="B109" s="3" t="s">
        <v>299</v>
      </c>
      <c r="C109" s="8">
        <f>D43+D50+D56+D63</f>
        <v>13176</v>
      </c>
      <c r="D109" s="8">
        <f>C109*0.06</f>
        <v>790.56</v>
      </c>
      <c r="E109" s="110">
        <f>SUM(C109:D109)</f>
        <v>13966.56</v>
      </c>
      <c r="H109" s="112" t="s">
        <v>228</v>
      </c>
    </row>
    <row r="110" spans="2:8" hidden="1" x14ac:dyDescent="0.2">
      <c r="B110" s="3" t="s">
        <v>300</v>
      </c>
      <c r="C110" s="8">
        <f>D44+D45+D47+D48+D51+D52+D58+D60+D64+D68+D69+D70+D75+D76</f>
        <v>52448</v>
      </c>
      <c r="D110" s="8">
        <f>C110*0.06</f>
        <v>3146.88</v>
      </c>
      <c r="E110" s="110">
        <f>SUM(C110:D110)</f>
        <v>55594.879999999997</v>
      </c>
      <c r="H110" s="112" t="s">
        <v>227</v>
      </c>
    </row>
    <row r="111" spans="2:8" hidden="1" x14ac:dyDescent="0.2">
      <c r="B111" s="3"/>
      <c r="C111" s="109">
        <f>SUM(C106:C110)</f>
        <v>116716</v>
      </c>
      <c r="D111" s="109">
        <f>SUM(D106:D110)</f>
        <v>7002.96</v>
      </c>
      <c r="E111" s="109">
        <f>SUM(E106:E110)</f>
        <v>123718.95999999999</v>
      </c>
    </row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3"/>
  <sheetViews>
    <sheetView topLeftCell="A41" workbookViewId="0">
      <selection activeCell="G32" sqref="G32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410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7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42245</v>
      </c>
      <c r="B4" s="2" t="s">
        <v>324</v>
      </c>
      <c r="C4" s="2">
        <v>23</v>
      </c>
      <c r="D4" s="7">
        <f>SUM(C4*108)+324+500</f>
        <v>3308</v>
      </c>
      <c r="E4" s="10" t="s">
        <v>21</v>
      </c>
      <c r="F4" s="6"/>
      <c r="G4" s="30" t="s">
        <v>62</v>
      </c>
      <c r="H4" s="10" t="s">
        <v>28</v>
      </c>
      <c r="I4" s="48" t="s">
        <v>18</v>
      </c>
    </row>
    <row r="5" spans="1:9" s="38" customFormat="1" ht="15.75" x14ac:dyDescent="0.25">
      <c r="A5" s="33" t="s">
        <v>14</v>
      </c>
      <c r="B5" s="5"/>
      <c r="C5" s="5"/>
      <c r="D5" s="34"/>
      <c r="E5" s="35"/>
      <c r="F5" s="36"/>
      <c r="G5" s="37"/>
      <c r="H5" s="35"/>
      <c r="I5" s="39"/>
    </row>
    <row r="6" spans="1:9" s="3" customFormat="1" ht="13.5" customHeight="1" x14ac:dyDescent="0.2">
      <c r="A6" s="4">
        <v>42260</v>
      </c>
      <c r="B6" s="2" t="s">
        <v>287</v>
      </c>
      <c r="C6" s="2">
        <v>36</v>
      </c>
      <c r="D6" s="7">
        <f>SUM(C6*108)+324</f>
        <v>4212</v>
      </c>
      <c r="E6" s="10" t="s">
        <v>10</v>
      </c>
      <c r="F6" s="6"/>
      <c r="G6" s="30" t="s">
        <v>27</v>
      </c>
      <c r="H6" s="10" t="s">
        <v>16</v>
      </c>
      <c r="I6" s="48" t="s">
        <v>373</v>
      </c>
    </row>
    <row r="7" spans="1:9" s="3" customFormat="1" x14ac:dyDescent="0.2">
      <c r="A7" s="4">
        <v>42265</v>
      </c>
      <c r="B7" s="2" t="s">
        <v>330</v>
      </c>
      <c r="C7" s="2">
        <v>13</v>
      </c>
      <c r="D7" s="7">
        <f>SUM(C7*108)+324</f>
        <v>1728</v>
      </c>
      <c r="E7" s="10" t="s">
        <v>10</v>
      </c>
      <c r="F7" s="6"/>
      <c r="G7" s="30" t="s">
        <v>16</v>
      </c>
      <c r="H7" s="10" t="s">
        <v>12</v>
      </c>
      <c r="I7" s="48" t="s">
        <v>373</v>
      </c>
    </row>
    <row r="8" spans="1:9" s="3" customFormat="1" x14ac:dyDescent="0.2">
      <c r="A8" s="4">
        <v>42274</v>
      </c>
      <c r="B8" s="2" t="s">
        <v>411</v>
      </c>
      <c r="C8" s="2">
        <v>33</v>
      </c>
      <c r="D8" s="7">
        <f>SUM(C8*108)+324</f>
        <v>3888</v>
      </c>
      <c r="E8" s="10" t="s">
        <v>10</v>
      </c>
      <c r="G8" s="30" t="s">
        <v>55</v>
      </c>
      <c r="H8" s="10" t="s">
        <v>73</v>
      </c>
      <c r="I8" s="48" t="s">
        <v>66</v>
      </c>
    </row>
    <row r="9" spans="1:9" s="3" customFormat="1" x14ac:dyDescent="0.2">
      <c r="A9" s="4">
        <v>42277</v>
      </c>
      <c r="B9" s="2" t="s">
        <v>270</v>
      </c>
      <c r="C9" s="2">
        <v>28</v>
      </c>
      <c r="D9" s="7">
        <f>SUM(C9*108)+324</f>
        <v>3348</v>
      </c>
      <c r="E9" s="10" t="s">
        <v>10</v>
      </c>
      <c r="G9" s="30" t="s">
        <v>31</v>
      </c>
      <c r="H9" s="10" t="s">
        <v>12</v>
      </c>
      <c r="I9" s="48" t="s">
        <v>18</v>
      </c>
    </row>
    <row r="10" spans="1:9" s="38" customFormat="1" ht="15.75" x14ac:dyDescent="0.25">
      <c r="A10" s="33" t="s">
        <v>32</v>
      </c>
      <c r="B10" s="5"/>
      <c r="C10" s="5"/>
      <c r="D10" s="34"/>
      <c r="E10" s="35"/>
      <c r="F10" s="36"/>
      <c r="G10" s="37"/>
      <c r="H10" s="35"/>
      <c r="I10" s="39"/>
    </row>
    <row r="11" spans="1:9" s="3" customFormat="1" x14ac:dyDescent="0.2">
      <c r="A11" s="4">
        <v>42280</v>
      </c>
      <c r="B11" s="2" t="s">
        <v>249</v>
      </c>
      <c r="C11" s="2">
        <v>29</v>
      </c>
      <c r="D11" s="7">
        <f>SUM(C11*108)+324</f>
        <v>3456</v>
      </c>
      <c r="E11" s="10" t="s">
        <v>412</v>
      </c>
      <c r="G11" s="30" t="s">
        <v>125</v>
      </c>
      <c r="H11" s="10" t="s">
        <v>62</v>
      </c>
      <c r="I11" s="48" t="s">
        <v>374</v>
      </c>
    </row>
    <row r="12" spans="1:9" s="3" customFormat="1" x14ac:dyDescent="0.2">
      <c r="A12" s="4">
        <v>42280</v>
      </c>
      <c r="B12" s="2" t="s">
        <v>261</v>
      </c>
      <c r="C12" s="2">
        <v>18</v>
      </c>
      <c r="D12" s="7">
        <v>1700</v>
      </c>
      <c r="E12" s="10" t="s">
        <v>375</v>
      </c>
      <c r="G12" s="30" t="s">
        <v>154</v>
      </c>
      <c r="H12" s="10" t="s">
        <v>126</v>
      </c>
      <c r="I12" s="48" t="s">
        <v>18</v>
      </c>
    </row>
    <row r="13" spans="1:9" s="3" customFormat="1" x14ac:dyDescent="0.2">
      <c r="A13" s="4">
        <v>42284</v>
      </c>
      <c r="B13" s="2" t="s">
        <v>310</v>
      </c>
      <c r="C13" s="2">
        <v>12</v>
      </c>
      <c r="D13" s="7">
        <f t="shared" ref="D13:D21" si="0">SUM(C13*108)+324</f>
        <v>1620</v>
      </c>
      <c r="E13" s="10" t="s">
        <v>10</v>
      </c>
      <c r="G13" s="30" t="s">
        <v>16</v>
      </c>
      <c r="H13" s="10" t="s">
        <v>12</v>
      </c>
      <c r="I13" s="48" t="s">
        <v>370</v>
      </c>
    </row>
    <row r="14" spans="1:9" s="3" customFormat="1" x14ac:dyDescent="0.2">
      <c r="A14" s="4">
        <v>42287</v>
      </c>
      <c r="B14" s="2" t="s">
        <v>240</v>
      </c>
      <c r="C14" s="2">
        <v>10</v>
      </c>
      <c r="D14" s="7">
        <f t="shared" si="0"/>
        <v>1404</v>
      </c>
      <c r="E14" s="10" t="s">
        <v>21</v>
      </c>
      <c r="G14" s="30" t="s">
        <v>157</v>
      </c>
      <c r="H14" s="10" t="s">
        <v>44</v>
      </c>
      <c r="I14" s="48" t="s">
        <v>370</v>
      </c>
    </row>
    <row r="15" spans="1:9" s="3" customFormat="1" x14ac:dyDescent="0.2">
      <c r="A15" s="4">
        <v>42291</v>
      </c>
      <c r="B15" s="2" t="s">
        <v>364</v>
      </c>
      <c r="C15" s="2">
        <v>43</v>
      </c>
      <c r="D15" s="7">
        <f t="shared" si="0"/>
        <v>4968</v>
      </c>
      <c r="E15" s="10" t="s">
        <v>10</v>
      </c>
      <c r="G15" s="30" t="s">
        <v>44</v>
      </c>
      <c r="H15" s="10" t="s">
        <v>12</v>
      </c>
      <c r="I15" s="48" t="s">
        <v>370</v>
      </c>
    </row>
    <row r="16" spans="1:9" s="3" customFormat="1" x14ac:dyDescent="0.2">
      <c r="A16" s="4">
        <v>42295</v>
      </c>
      <c r="B16" s="2" t="s">
        <v>245</v>
      </c>
      <c r="C16" s="2">
        <v>35</v>
      </c>
      <c r="D16" s="7">
        <f>SUM(C16*108)+324+500</f>
        <v>4604</v>
      </c>
      <c r="E16" s="10" t="s">
        <v>413</v>
      </c>
      <c r="G16" s="30" t="s">
        <v>82</v>
      </c>
      <c r="H16" s="10" t="s">
        <v>62</v>
      </c>
      <c r="I16" s="48" t="s">
        <v>18</v>
      </c>
    </row>
    <row r="17" spans="1:12" s="3" customFormat="1" x14ac:dyDescent="0.2">
      <c r="A17" s="4">
        <v>42295</v>
      </c>
      <c r="B17" s="2" t="s">
        <v>237</v>
      </c>
      <c r="C17" s="2">
        <v>30</v>
      </c>
      <c r="D17" s="7">
        <f t="shared" si="0"/>
        <v>3564</v>
      </c>
      <c r="E17" s="10" t="s">
        <v>26</v>
      </c>
      <c r="G17" s="30" t="s">
        <v>149</v>
      </c>
      <c r="H17" s="10" t="s">
        <v>156</v>
      </c>
      <c r="I17" s="48" t="s">
        <v>370</v>
      </c>
    </row>
    <row r="18" spans="1:12" s="3" customFormat="1" x14ac:dyDescent="0.2">
      <c r="A18" s="4">
        <v>42295</v>
      </c>
      <c r="B18" s="2" t="s">
        <v>254</v>
      </c>
      <c r="C18" s="2">
        <v>30</v>
      </c>
      <c r="D18" s="7">
        <f t="shared" si="0"/>
        <v>3564</v>
      </c>
      <c r="E18" s="10" t="s">
        <v>176</v>
      </c>
      <c r="G18" s="30" t="s">
        <v>27</v>
      </c>
      <c r="H18" s="10" t="s">
        <v>31</v>
      </c>
      <c r="I18" s="48" t="s">
        <v>66</v>
      </c>
    </row>
    <row r="19" spans="1:12" s="3" customFormat="1" x14ac:dyDescent="0.2">
      <c r="A19" s="4">
        <v>42301</v>
      </c>
      <c r="B19" s="2" t="s">
        <v>251</v>
      </c>
      <c r="C19" s="2">
        <v>31</v>
      </c>
      <c r="D19" s="7">
        <f>SUM(C19*108)+324+500</f>
        <v>4172</v>
      </c>
      <c r="E19" s="10" t="s">
        <v>21</v>
      </c>
      <c r="G19" s="30" t="s">
        <v>154</v>
      </c>
      <c r="H19" s="10" t="s">
        <v>62</v>
      </c>
      <c r="I19" s="48" t="s">
        <v>18</v>
      </c>
    </row>
    <row r="20" spans="1:12" s="3" customFormat="1" x14ac:dyDescent="0.2">
      <c r="A20" s="4">
        <v>42301</v>
      </c>
      <c r="B20" s="2" t="s">
        <v>315</v>
      </c>
      <c r="C20" s="2">
        <v>34</v>
      </c>
      <c r="D20" s="7">
        <f t="shared" si="0"/>
        <v>3996</v>
      </c>
      <c r="E20" s="10" t="s">
        <v>412</v>
      </c>
      <c r="G20" s="30" t="s">
        <v>346</v>
      </c>
      <c r="H20" s="10" t="s">
        <v>197</v>
      </c>
      <c r="I20" s="48" t="s">
        <v>325</v>
      </c>
    </row>
    <row r="21" spans="1:12" s="3" customFormat="1" x14ac:dyDescent="0.2">
      <c r="A21" s="4">
        <v>42302</v>
      </c>
      <c r="B21" s="2" t="s">
        <v>265</v>
      </c>
      <c r="C21" s="2">
        <v>38</v>
      </c>
      <c r="D21" s="7">
        <f t="shared" si="0"/>
        <v>4428</v>
      </c>
      <c r="E21" s="10" t="s">
        <v>10</v>
      </c>
      <c r="G21" s="30" t="s">
        <v>123</v>
      </c>
      <c r="H21" s="10" t="s">
        <v>16</v>
      </c>
      <c r="I21" s="48" t="s">
        <v>373</v>
      </c>
    </row>
    <row r="22" spans="1:12" s="3" customFormat="1" x14ac:dyDescent="0.2">
      <c r="A22" s="4">
        <v>42308</v>
      </c>
      <c r="B22" s="2" t="s">
        <v>245</v>
      </c>
      <c r="C22" s="2">
        <v>35</v>
      </c>
      <c r="D22" s="7">
        <f>SUM(C22*108)+324+500</f>
        <v>4604</v>
      </c>
      <c r="E22" s="10" t="s">
        <v>413</v>
      </c>
      <c r="G22" s="30" t="s">
        <v>149</v>
      </c>
      <c r="H22" s="10" t="s">
        <v>156</v>
      </c>
      <c r="I22" s="48" t="s">
        <v>18</v>
      </c>
      <c r="L22" s="20"/>
    </row>
    <row r="23" spans="1:12" s="38" customFormat="1" ht="15.75" x14ac:dyDescent="0.25">
      <c r="A23" s="33" t="s">
        <v>60</v>
      </c>
      <c r="B23" s="5"/>
      <c r="C23" s="5"/>
      <c r="D23" s="34"/>
      <c r="E23" s="35"/>
      <c r="F23" s="36"/>
      <c r="G23" s="37"/>
      <c r="H23" s="35"/>
      <c r="I23" s="39"/>
    </row>
    <row r="24" spans="1:12" s="3" customFormat="1" x14ac:dyDescent="0.2">
      <c r="A24" s="4">
        <v>42309</v>
      </c>
      <c r="B24" s="2" t="s">
        <v>249</v>
      </c>
      <c r="C24" s="2">
        <v>29</v>
      </c>
      <c r="D24" s="7">
        <f>SUM(C24*108)+324+216</f>
        <v>3672</v>
      </c>
      <c r="E24" s="10" t="s">
        <v>26</v>
      </c>
      <c r="G24" s="30" t="s">
        <v>82</v>
      </c>
      <c r="H24" s="10" t="s">
        <v>62</v>
      </c>
      <c r="I24" s="48" t="s">
        <v>370</v>
      </c>
    </row>
    <row r="25" spans="1:12" s="3" customFormat="1" x14ac:dyDescent="0.2">
      <c r="A25" s="4">
        <v>42309</v>
      </c>
      <c r="B25" s="2" t="s">
        <v>269</v>
      </c>
      <c r="C25" s="2">
        <v>40</v>
      </c>
      <c r="D25" s="7">
        <f t="shared" ref="D25:D35" si="1">SUM(C25*108)+324</f>
        <v>4644</v>
      </c>
      <c r="E25" s="10" t="s">
        <v>246</v>
      </c>
      <c r="G25" s="30" t="s">
        <v>75</v>
      </c>
      <c r="H25" s="10" t="s">
        <v>41</v>
      </c>
      <c r="I25" s="48" t="s">
        <v>325</v>
      </c>
    </row>
    <row r="26" spans="1:12" s="3" customFormat="1" x14ac:dyDescent="0.2">
      <c r="A26" s="4">
        <v>42312</v>
      </c>
      <c r="B26" s="2" t="s">
        <v>309</v>
      </c>
      <c r="C26" s="2">
        <v>33</v>
      </c>
      <c r="D26" s="7">
        <f t="shared" si="1"/>
        <v>3888</v>
      </c>
      <c r="E26" s="10" t="s">
        <v>10</v>
      </c>
      <c r="G26" s="30" t="s">
        <v>31</v>
      </c>
      <c r="H26" s="10" t="s">
        <v>12</v>
      </c>
      <c r="I26" s="48" t="s">
        <v>373</v>
      </c>
    </row>
    <row r="27" spans="1:12" s="3" customFormat="1" x14ac:dyDescent="0.2">
      <c r="A27" s="4">
        <v>42316</v>
      </c>
      <c r="B27" s="2" t="s">
        <v>251</v>
      </c>
      <c r="C27" s="2">
        <v>31</v>
      </c>
      <c r="D27" s="7">
        <f t="shared" si="1"/>
        <v>3672</v>
      </c>
      <c r="E27" s="10" t="s">
        <v>26</v>
      </c>
      <c r="G27" s="30" t="s">
        <v>27</v>
      </c>
      <c r="H27" s="10" t="s">
        <v>28</v>
      </c>
      <c r="I27" s="48" t="s">
        <v>325</v>
      </c>
    </row>
    <row r="28" spans="1:12" s="3" customFormat="1" x14ac:dyDescent="0.2">
      <c r="A28" s="4">
        <v>42321</v>
      </c>
      <c r="B28" s="2" t="s">
        <v>240</v>
      </c>
      <c r="C28" s="2">
        <v>10</v>
      </c>
      <c r="D28" s="7">
        <f t="shared" si="1"/>
        <v>1404</v>
      </c>
      <c r="E28" s="10" t="s">
        <v>26</v>
      </c>
      <c r="G28" s="30" t="s">
        <v>11</v>
      </c>
      <c r="H28" s="10" t="s">
        <v>347</v>
      </c>
      <c r="I28" s="48" t="s">
        <v>370</v>
      </c>
    </row>
    <row r="29" spans="1:12" s="3" customFormat="1" x14ac:dyDescent="0.2">
      <c r="A29" s="4">
        <v>42323</v>
      </c>
      <c r="B29" s="2" t="s">
        <v>312</v>
      </c>
      <c r="C29" s="2">
        <v>18</v>
      </c>
      <c r="D29" s="7">
        <f t="shared" si="1"/>
        <v>2268</v>
      </c>
      <c r="E29" s="10" t="s">
        <v>10</v>
      </c>
      <c r="G29" s="30" t="s">
        <v>197</v>
      </c>
      <c r="H29" s="10" t="s">
        <v>16</v>
      </c>
      <c r="I29" s="48" t="s">
        <v>373</v>
      </c>
    </row>
    <row r="30" spans="1:12" s="3" customFormat="1" x14ac:dyDescent="0.2">
      <c r="A30" s="4">
        <v>42328</v>
      </c>
      <c r="B30" s="2" t="s">
        <v>240</v>
      </c>
      <c r="C30" s="2">
        <v>10</v>
      </c>
      <c r="D30" s="7">
        <f t="shared" si="1"/>
        <v>1404</v>
      </c>
      <c r="E30" s="10" t="s">
        <v>10</v>
      </c>
      <c r="G30" s="30" t="s">
        <v>16</v>
      </c>
      <c r="H30" s="10" t="s">
        <v>12</v>
      </c>
      <c r="I30" s="48" t="s">
        <v>370</v>
      </c>
    </row>
    <row r="31" spans="1:12" s="3" customFormat="1" x14ac:dyDescent="0.2">
      <c r="A31" s="4">
        <v>42329</v>
      </c>
      <c r="B31" s="2" t="s">
        <v>324</v>
      </c>
      <c r="C31" s="2">
        <v>23</v>
      </c>
      <c r="D31" s="7">
        <f t="shared" si="1"/>
        <v>2808</v>
      </c>
      <c r="E31" s="10" t="s">
        <v>21</v>
      </c>
      <c r="G31" s="30" t="s">
        <v>149</v>
      </c>
      <c r="H31" s="10" t="s">
        <v>62</v>
      </c>
      <c r="I31" s="48" t="s">
        <v>66</v>
      </c>
    </row>
    <row r="32" spans="1:12" s="3" customFormat="1" x14ac:dyDescent="0.2">
      <c r="A32" s="4">
        <v>42336</v>
      </c>
      <c r="B32" s="2" t="s">
        <v>241</v>
      </c>
      <c r="C32" s="2">
        <v>35</v>
      </c>
      <c r="D32" s="7">
        <f t="shared" si="1"/>
        <v>4104</v>
      </c>
      <c r="E32" s="10" t="s">
        <v>412</v>
      </c>
      <c r="G32" s="30" t="s">
        <v>56</v>
      </c>
      <c r="H32" s="10" t="s">
        <v>143</v>
      </c>
      <c r="I32" s="48" t="s">
        <v>325</v>
      </c>
    </row>
    <row r="33" spans="1:12" s="3" customFormat="1" x14ac:dyDescent="0.2">
      <c r="A33" s="4">
        <v>42336</v>
      </c>
      <c r="B33" s="2" t="s">
        <v>258</v>
      </c>
      <c r="C33" s="2">
        <v>30</v>
      </c>
      <c r="D33" s="7">
        <f t="shared" si="1"/>
        <v>3564</v>
      </c>
      <c r="E33" s="10" t="s">
        <v>414</v>
      </c>
      <c r="G33" s="30" t="s">
        <v>123</v>
      </c>
      <c r="H33" s="10" t="s">
        <v>415</v>
      </c>
      <c r="I33" s="48" t="s">
        <v>370</v>
      </c>
    </row>
    <row r="34" spans="1:12" s="3" customFormat="1" x14ac:dyDescent="0.2">
      <c r="A34" s="4">
        <v>42337</v>
      </c>
      <c r="B34" s="2" t="s">
        <v>330</v>
      </c>
      <c r="C34" s="2">
        <v>13</v>
      </c>
      <c r="D34" s="7">
        <f t="shared" si="1"/>
        <v>1728</v>
      </c>
      <c r="E34" s="10" t="s">
        <v>10</v>
      </c>
      <c r="G34" s="30" t="s">
        <v>56</v>
      </c>
      <c r="H34" s="10" t="s">
        <v>16</v>
      </c>
      <c r="I34" s="48" t="s">
        <v>66</v>
      </c>
    </row>
    <row r="35" spans="1:12" s="3" customFormat="1" x14ac:dyDescent="0.2">
      <c r="A35" s="4">
        <v>42337</v>
      </c>
      <c r="B35" s="2" t="s">
        <v>254</v>
      </c>
      <c r="C35" s="2">
        <v>30</v>
      </c>
      <c r="D35" s="7">
        <f t="shared" si="1"/>
        <v>3564</v>
      </c>
      <c r="E35" s="10" t="s">
        <v>246</v>
      </c>
      <c r="G35" s="30" t="s">
        <v>125</v>
      </c>
      <c r="H35" s="10" t="s">
        <v>62</v>
      </c>
      <c r="I35" s="48" t="s">
        <v>374</v>
      </c>
    </row>
    <row r="36" spans="1:12" s="38" customFormat="1" ht="15.75" x14ac:dyDescent="0.25">
      <c r="A36" s="33" t="s">
        <v>70</v>
      </c>
      <c r="B36" s="5"/>
      <c r="C36" s="5"/>
      <c r="D36" s="34"/>
      <c r="E36" s="35"/>
      <c r="F36" s="36"/>
      <c r="G36" s="37"/>
      <c r="H36" s="35"/>
      <c r="I36" s="39"/>
    </row>
    <row r="37" spans="1:12" s="3" customFormat="1" x14ac:dyDescent="0.2">
      <c r="A37" s="4">
        <v>42340</v>
      </c>
      <c r="B37" s="2" t="s">
        <v>319</v>
      </c>
      <c r="C37" s="2">
        <v>34</v>
      </c>
      <c r="D37" s="7">
        <f>SUM(C37*108)+324</f>
        <v>3996</v>
      </c>
      <c r="E37" s="10" t="s">
        <v>10</v>
      </c>
      <c r="G37" s="30" t="s">
        <v>46</v>
      </c>
      <c r="H37" s="10" t="s">
        <v>12</v>
      </c>
      <c r="I37" s="48" t="s">
        <v>370</v>
      </c>
    </row>
    <row r="38" spans="1:12" s="3" customFormat="1" x14ac:dyDescent="0.2">
      <c r="A38" s="4">
        <v>42343</v>
      </c>
      <c r="B38" s="2" t="s">
        <v>235</v>
      </c>
      <c r="C38" s="2">
        <v>21</v>
      </c>
      <c r="D38" s="7">
        <f>SUM(C38*108)+324</f>
        <v>2592</v>
      </c>
      <c r="E38" s="10" t="s">
        <v>416</v>
      </c>
      <c r="G38" s="30" t="s">
        <v>75</v>
      </c>
      <c r="H38" s="10" t="s">
        <v>49</v>
      </c>
      <c r="I38" s="48" t="s">
        <v>374</v>
      </c>
    </row>
    <row r="39" spans="1:12" s="3" customFormat="1" x14ac:dyDescent="0.2">
      <c r="A39" s="4">
        <v>42347</v>
      </c>
      <c r="B39" s="2" t="s">
        <v>234</v>
      </c>
      <c r="C39" s="2">
        <v>11</v>
      </c>
      <c r="D39" s="7">
        <f>SUM(C39*108)+324</f>
        <v>1512</v>
      </c>
      <c r="E39" s="10" t="s">
        <v>10</v>
      </c>
      <c r="G39" s="30" t="s">
        <v>16</v>
      </c>
      <c r="H39" s="10" t="s">
        <v>12</v>
      </c>
      <c r="I39" s="48" t="s">
        <v>370</v>
      </c>
    </row>
    <row r="40" spans="1:12" s="3" customFormat="1" x14ac:dyDescent="0.2">
      <c r="A40" s="4">
        <v>42349</v>
      </c>
      <c r="B40" s="2" t="s">
        <v>258</v>
      </c>
      <c r="C40" s="2">
        <v>30</v>
      </c>
      <c r="D40" s="7">
        <f>SUM(C40*108)+324</f>
        <v>3564</v>
      </c>
      <c r="E40" s="10" t="s">
        <v>413</v>
      </c>
      <c r="G40" s="30" t="s">
        <v>28</v>
      </c>
      <c r="H40" s="10" t="s">
        <v>12</v>
      </c>
      <c r="I40" s="48" t="s">
        <v>370</v>
      </c>
    </row>
    <row r="41" spans="1:12" s="3" customFormat="1" x14ac:dyDescent="0.2">
      <c r="A41" s="4">
        <v>42350</v>
      </c>
      <c r="B41" s="2" t="s">
        <v>330</v>
      </c>
      <c r="C41" s="2">
        <v>13</v>
      </c>
      <c r="D41" s="7">
        <f>SUM(C41*108)</f>
        <v>1404</v>
      </c>
      <c r="E41" s="10" t="s">
        <v>21</v>
      </c>
      <c r="G41" s="30" t="s">
        <v>41</v>
      </c>
      <c r="H41" s="10" t="s">
        <v>44</v>
      </c>
      <c r="I41" s="48" t="s">
        <v>325</v>
      </c>
    </row>
    <row r="42" spans="1:12" s="3" customFormat="1" x14ac:dyDescent="0.2">
      <c r="A42" s="4">
        <v>42351</v>
      </c>
      <c r="B42" s="2" t="s">
        <v>233</v>
      </c>
      <c r="C42" s="2">
        <v>23</v>
      </c>
      <c r="D42" s="7">
        <f>SUM(C42*108)+324</f>
        <v>2808</v>
      </c>
      <c r="E42" s="10" t="s">
        <v>10</v>
      </c>
      <c r="G42" s="30" t="s">
        <v>141</v>
      </c>
      <c r="H42" s="10" t="s">
        <v>16</v>
      </c>
      <c r="I42" s="48" t="s">
        <v>370</v>
      </c>
    </row>
    <row r="43" spans="1:12" s="3" customFormat="1" x14ac:dyDescent="0.2">
      <c r="A43" s="4">
        <v>42351</v>
      </c>
      <c r="B43" s="2" t="s">
        <v>417</v>
      </c>
      <c r="C43" s="2">
        <v>40</v>
      </c>
      <c r="D43" s="7">
        <f>SUM(C43*108)+324+500</f>
        <v>5144</v>
      </c>
      <c r="E43" s="10" t="s">
        <v>176</v>
      </c>
      <c r="G43" s="30" t="s">
        <v>123</v>
      </c>
      <c r="H43" s="10" t="s">
        <v>28</v>
      </c>
      <c r="I43" s="48" t="s">
        <v>18</v>
      </c>
    </row>
    <row r="44" spans="1:12" s="3" customFormat="1" x14ac:dyDescent="0.2">
      <c r="A44" s="4">
        <v>42351</v>
      </c>
      <c r="B44" s="2" t="s">
        <v>279</v>
      </c>
      <c r="C44" s="2">
        <v>23</v>
      </c>
      <c r="D44" s="7">
        <f>SUM(C44*108)+324</f>
        <v>2808</v>
      </c>
      <c r="E44" s="10" t="s">
        <v>246</v>
      </c>
      <c r="G44" s="30" t="s">
        <v>156</v>
      </c>
      <c r="H44" s="10" t="s">
        <v>28</v>
      </c>
      <c r="I44" s="48" t="s">
        <v>374</v>
      </c>
    </row>
    <row r="45" spans="1:12" s="3" customFormat="1" x14ac:dyDescent="0.2">
      <c r="A45" s="4">
        <v>42351</v>
      </c>
      <c r="B45" s="2" t="s">
        <v>417</v>
      </c>
      <c r="C45" s="2">
        <v>40</v>
      </c>
      <c r="D45" s="7">
        <v>0</v>
      </c>
      <c r="E45" s="10" t="s">
        <v>26</v>
      </c>
      <c r="G45" s="30" t="s">
        <v>56</v>
      </c>
      <c r="H45" s="10" t="s">
        <v>147</v>
      </c>
      <c r="I45" s="48" t="s">
        <v>18</v>
      </c>
    </row>
    <row r="46" spans="1:12" s="3" customFormat="1" x14ac:dyDescent="0.2">
      <c r="A46" s="4">
        <v>42357</v>
      </c>
      <c r="B46" s="2" t="s">
        <v>309</v>
      </c>
      <c r="C46" s="2">
        <v>33</v>
      </c>
      <c r="D46" s="7">
        <f>SUM(C46*108)+324</f>
        <v>3888</v>
      </c>
      <c r="E46" s="10" t="s">
        <v>414</v>
      </c>
      <c r="G46" s="30" t="s">
        <v>197</v>
      </c>
      <c r="H46" s="10" t="s">
        <v>202</v>
      </c>
      <c r="I46" s="48" t="s">
        <v>18</v>
      </c>
      <c r="L46" s="20"/>
    </row>
    <row r="47" spans="1:12" s="38" customFormat="1" ht="15.75" x14ac:dyDescent="0.25">
      <c r="A47" s="33" t="s">
        <v>84</v>
      </c>
      <c r="B47" s="5"/>
      <c r="C47" s="5"/>
      <c r="D47" s="34"/>
      <c r="E47" s="35"/>
      <c r="F47" s="36"/>
      <c r="G47" s="37"/>
      <c r="H47" s="35"/>
      <c r="I47" s="39"/>
    </row>
    <row r="48" spans="1:12" s="3" customFormat="1" x14ac:dyDescent="0.2">
      <c r="A48" s="4">
        <v>42007</v>
      </c>
      <c r="B48" s="2" t="s">
        <v>309</v>
      </c>
      <c r="C48" s="2">
        <v>33</v>
      </c>
      <c r="D48" s="7">
        <f t="shared" ref="D48:D64" si="2">SUM(C48*108)+324</f>
        <v>3888</v>
      </c>
      <c r="E48" s="10" t="s">
        <v>176</v>
      </c>
      <c r="G48" s="30" t="s">
        <v>62</v>
      </c>
      <c r="H48" s="10" t="s">
        <v>28</v>
      </c>
      <c r="I48" s="48" t="s">
        <v>373</v>
      </c>
    </row>
    <row r="49" spans="1:9" s="3" customFormat="1" x14ac:dyDescent="0.2">
      <c r="A49" s="4">
        <v>42007</v>
      </c>
      <c r="B49" s="2" t="s">
        <v>254</v>
      </c>
      <c r="C49" s="2">
        <v>30</v>
      </c>
      <c r="D49" s="7">
        <f t="shared" si="2"/>
        <v>3564</v>
      </c>
      <c r="E49" s="10" t="s">
        <v>26</v>
      </c>
      <c r="G49" s="30" t="s">
        <v>41</v>
      </c>
      <c r="H49" s="10" t="s">
        <v>31</v>
      </c>
      <c r="I49" s="48" t="s">
        <v>374</v>
      </c>
    </row>
    <row r="50" spans="1:9" s="3" customFormat="1" x14ac:dyDescent="0.2">
      <c r="A50" s="4">
        <v>42009</v>
      </c>
      <c r="B50" s="2" t="s">
        <v>240</v>
      </c>
      <c r="C50" s="2">
        <v>10</v>
      </c>
      <c r="D50" s="7">
        <f t="shared" si="2"/>
        <v>1404</v>
      </c>
      <c r="E50" s="10" t="s">
        <v>21</v>
      </c>
      <c r="G50" s="30" t="s">
        <v>202</v>
      </c>
      <c r="H50" s="10" t="s">
        <v>59</v>
      </c>
      <c r="I50" s="48" t="s">
        <v>373</v>
      </c>
    </row>
    <row r="51" spans="1:9" s="3" customFormat="1" x14ac:dyDescent="0.2">
      <c r="A51" s="4">
        <v>42012</v>
      </c>
      <c r="B51" s="2" t="s">
        <v>249</v>
      </c>
      <c r="C51" s="2">
        <v>29</v>
      </c>
      <c r="D51" s="7">
        <f t="shared" si="2"/>
        <v>3456</v>
      </c>
      <c r="E51" s="10" t="s">
        <v>412</v>
      </c>
      <c r="G51" s="30" t="s">
        <v>16</v>
      </c>
      <c r="H51" s="10" t="s">
        <v>52</v>
      </c>
      <c r="I51" s="48" t="s">
        <v>66</v>
      </c>
    </row>
    <row r="52" spans="1:9" s="3" customFormat="1" x14ac:dyDescent="0.2">
      <c r="A52" s="4">
        <v>42013</v>
      </c>
      <c r="B52" s="2" t="s">
        <v>241</v>
      </c>
      <c r="C52" s="2">
        <v>35</v>
      </c>
      <c r="D52" s="7">
        <f>SUM(C52*108)+324+500</f>
        <v>4604</v>
      </c>
      <c r="E52" s="10" t="s">
        <v>413</v>
      </c>
      <c r="G52" s="30" t="s">
        <v>49</v>
      </c>
      <c r="H52" s="10" t="s">
        <v>44</v>
      </c>
      <c r="I52" s="48" t="s">
        <v>18</v>
      </c>
    </row>
    <row r="53" spans="1:9" s="3" customFormat="1" x14ac:dyDescent="0.2">
      <c r="A53" s="4">
        <v>42014</v>
      </c>
      <c r="B53" s="2" t="s">
        <v>233</v>
      </c>
      <c r="C53" s="2">
        <v>23</v>
      </c>
      <c r="D53" s="7">
        <f t="shared" si="2"/>
        <v>2808</v>
      </c>
      <c r="E53" s="10" t="s">
        <v>10</v>
      </c>
      <c r="G53" s="30" t="s">
        <v>156</v>
      </c>
      <c r="H53" s="10" t="s">
        <v>16</v>
      </c>
      <c r="I53" s="48" t="s">
        <v>373</v>
      </c>
    </row>
    <row r="54" spans="1:9" s="3" customFormat="1" x14ac:dyDescent="0.2">
      <c r="A54" s="4">
        <v>42382</v>
      </c>
      <c r="B54" s="2" t="s">
        <v>288</v>
      </c>
      <c r="C54" s="2">
        <v>34</v>
      </c>
      <c r="D54" s="7">
        <f>SUM(C54*108)+324</f>
        <v>3996</v>
      </c>
      <c r="E54" s="10" t="s">
        <v>21</v>
      </c>
      <c r="G54" s="30" t="s">
        <v>31</v>
      </c>
      <c r="H54" s="10" t="s">
        <v>134</v>
      </c>
      <c r="I54" s="48" t="s">
        <v>374</v>
      </c>
    </row>
    <row r="55" spans="1:9" s="3" customFormat="1" x14ac:dyDescent="0.2">
      <c r="A55" s="4">
        <v>42019</v>
      </c>
      <c r="B55" s="2" t="s">
        <v>234</v>
      </c>
      <c r="C55" s="2">
        <v>11</v>
      </c>
      <c r="D55" s="7">
        <f t="shared" si="2"/>
        <v>1512</v>
      </c>
      <c r="E55" s="10" t="s">
        <v>10</v>
      </c>
      <c r="G55" s="30" t="s">
        <v>16</v>
      </c>
      <c r="H55" s="10" t="s">
        <v>12</v>
      </c>
      <c r="I55" s="48" t="s">
        <v>373</v>
      </c>
    </row>
    <row r="56" spans="1:9" s="3" customFormat="1" x14ac:dyDescent="0.2">
      <c r="A56" s="4">
        <v>42021</v>
      </c>
      <c r="B56" s="2" t="s">
        <v>249</v>
      </c>
      <c r="C56" s="2">
        <v>29</v>
      </c>
      <c r="D56" s="7">
        <f t="shared" si="2"/>
        <v>3456</v>
      </c>
      <c r="E56" s="10" t="s">
        <v>26</v>
      </c>
      <c r="G56" s="30" t="s">
        <v>75</v>
      </c>
      <c r="H56" s="10" t="s">
        <v>123</v>
      </c>
      <c r="I56" s="48" t="s">
        <v>373</v>
      </c>
    </row>
    <row r="57" spans="1:9" s="3" customFormat="1" x14ac:dyDescent="0.2">
      <c r="A57" s="4">
        <v>42023</v>
      </c>
      <c r="B57" s="2" t="s">
        <v>251</v>
      </c>
      <c r="C57" s="2">
        <v>31</v>
      </c>
      <c r="D57" s="7">
        <f t="shared" si="2"/>
        <v>3672</v>
      </c>
      <c r="E57" s="10" t="s">
        <v>21</v>
      </c>
      <c r="G57" s="30" t="s">
        <v>31</v>
      </c>
      <c r="H57" s="10" t="s">
        <v>12</v>
      </c>
      <c r="I57" s="48" t="s">
        <v>373</v>
      </c>
    </row>
    <row r="58" spans="1:9" s="3" customFormat="1" x14ac:dyDescent="0.2">
      <c r="A58" s="4">
        <v>42024</v>
      </c>
      <c r="B58" s="2" t="s">
        <v>240</v>
      </c>
      <c r="C58" s="2">
        <v>10</v>
      </c>
      <c r="D58" s="7">
        <f t="shared" si="2"/>
        <v>1404</v>
      </c>
      <c r="E58" s="10" t="s">
        <v>10</v>
      </c>
      <c r="G58" s="30" t="s">
        <v>16</v>
      </c>
      <c r="H58" s="10" t="s">
        <v>12</v>
      </c>
      <c r="I58" s="48" t="s">
        <v>373</v>
      </c>
    </row>
    <row r="59" spans="1:9" s="3" customFormat="1" x14ac:dyDescent="0.2">
      <c r="A59" s="4">
        <v>42027</v>
      </c>
      <c r="B59" s="2" t="s">
        <v>315</v>
      </c>
      <c r="C59" s="2">
        <v>34</v>
      </c>
      <c r="D59" s="7">
        <f t="shared" si="2"/>
        <v>3996</v>
      </c>
      <c r="E59" s="10" t="s">
        <v>412</v>
      </c>
      <c r="G59" s="30" t="s">
        <v>346</v>
      </c>
      <c r="H59" s="10" t="s">
        <v>197</v>
      </c>
      <c r="I59" s="48" t="s">
        <v>18</v>
      </c>
    </row>
    <row r="60" spans="1:9" s="3" customFormat="1" x14ac:dyDescent="0.2">
      <c r="A60" s="4">
        <v>42027</v>
      </c>
      <c r="B60" s="2" t="s">
        <v>270</v>
      </c>
      <c r="C60" s="2">
        <v>28</v>
      </c>
      <c r="D60" s="7">
        <f t="shared" si="2"/>
        <v>3348</v>
      </c>
      <c r="E60" s="10" t="s">
        <v>21</v>
      </c>
      <c r="G60" s="30" t="s">
        <v>41</v>
      </c>
      <c r="H60" s="10" t="s">
        <v>31</v>
      </c>
      <c r="I60" s="48" t="s">
        <v>66</v>
      </c>
    </row>
    <row r="61" spans="1:9" s="3" customFormat="1" x14ac:dyDescent="0.2">
      <c r="A61" s="4">
        <v>42033</v>
      </c>
      <c r="B61" s="2" t="s">
        <v>245</v>
      </c>
      <c r="C61" s="2">
        <v>35</v>
      </c>
      <c r="D61" s="7">
        <f>SUM(C61*108)+324</f>
        <v>4104</v>
      </c>
      <c r="E61" s="10" t="s">
        <v>414</v>
      </c>
      <c r="G61" s="30" t="s">
        <v>46</v>
      </c>
      <c r="H61" s="10" t="s">
        <v>12</v>
      </c>
      <c r="I61" s="48" t="s">
        <v>374</v>
      </c>
    </row>
    <row r="62" spans="1:9" s="3" customFormat="1" x14ac:dyDescent="0.2">
      <c r="A62" s="4">
        <v>42033</v>
      </c>
      <c r="B62" s="2" t="s">
        <v>265</v>
      </c>
      <c r="C62" s="2">
        <v>38</v>
      </c>
      <c r="D62" s="7">
        <f t="shared" si="2"/>
        <v>4428</v>
      </c>
      <c r="E62" s="10" t="s">
        <v>10</v>
      </c>
      <c r="G62" s="30" t="s">
        <v>73</v>
      </c>
      <c r="H62" s="10" t="s">
        <v>12</v>
      </c>
      <c r="I62" s="48" t="s">
        <v>373</v>
      </c>
    </row>
    <row r="63" spans="1:9" s="3" customFormat="1" x14ac:dyDescent="0.2">
      <c r="A63" s="4">
        <v>42034</v>
      </c>
      <c r="B63" s="2" t="s">
        <v>237</v>
      </c>
      <c r="C63" s="2">
        <v>30</v>
      </c>
      <c r="D63" s="7">
        <f t="shared" si="2"/>
        <v>3564</v>
      </c>
      <c r="E63" s="10" t="s">
        <v>413</v>
      </c>
      <c r="G63" s="30" t="s">
        <v>123</v>
      </c>
      <c r="H63" s="10" t="s">
        <v>415</v>
      </c>
      <c r="I63" s="48" t="s">
        <v>370</v>
      </c>
    </row>
    <row r="64" spans="1:9" s="3" customFormat="1" x14ac:dyDescent="0.2">
      <c r="A64" s="4">
        <v>42035</v>
      </c>
      <c r="B64" s="2" t="s">
        <v>283</v>
      </c>
      <c r="C64" s="2">
        <v>41</v>
      </c>
      <c r="D64" s="7">
        <f t="shared" si="2"/>
        <v>4752</v>
      </c>
      <c r="E64" s="10" t="s">
        <v>26</v>
      </c>
      <c r="G64" s="30" t="s">
        <v>75</v>
      </c>
      <c r="H64" s="10" t="s">
        <v>62</v>
      </c>
      <c r="I64" s="48" t="s">
        <v>373</v>
      </c>
    </row>
    <row r="65" spans="1:9" s="38" customFormat="1" ht="15.75" x14ac:dyDescent="0.25">
      <c r="A65" s="33" t="s">
        <v>86</v>
      </c>
      <c r="B65" s="5"/>
      <c r="C65" s="5"/>
      <c r="D65" s="34"/>
      <c r="E65" s="35"/>
      <c r="F65" s="36"/>
      <c r="G65" s="37"/>
      <c r="H65" s="35"/>
      <c r="I65" s="39"/>
    </row>
    <row r="66" spans="1:9" s="3" customFormat="1" x14ac:dyDescent="0.2">
      <c r="A66" s="4">
        <v>42403</v>
      </c>
      <c r="B66" s="2" t="s">
        <v>319</v>
      </c>
      <c r="C66" s="2">
        <v>34</v>
      </c>
      <c r="D66" s="7">
        <f t="shared" ref="D66:D77" si="3">SUM(C66*108)+324</f>
        <v>3996</v>
      </c>
      <c r="E66" s="10" t="s">
        <v>10</v>
      </c>
      <c r="G66" s="30" t="s">
        <v>46</v>
      </c>
      <c r="H66" s="10" t="s">
        <v>12</v>
      </c>
      <c r="I66" s="48" t="s">
        <v>373</v>
      </c>
    </row>
    <row r="67" spans="1:9" s="3" customFormat="1" x14ac:dyDescent="0.2">
      <c r="A67" s="4">
        <v>42041</v>
      </c>
      <c r="B67" s="2" t="s">
        <v>302</v>
      </c>
      <c r="C67" s="2">
        <v>29</v>
      </c>
      <c r="D67" s="7">
        <f t="shared" si="3"/>
        <v>3456</v>
      </c>
      <c r="E67" s="10" t="s">
        <v>21</v>
      </c>
      <c r="G67" s="30" t="s">
        <v>55</v>
      </c>
      <c r="H67" s="10" t="s">
        <v>44</v>
      </c>
      <c r="I67" s="48" t="s">
        <v>395</v>
      </c>
    </row>
    <row r="68" spans="1:9" s="3" customFormat="1" x14ac:dyDescent="0.2">
      <c r="A68" s="4">
        <v>42042</v>
      </c>
      <c r="B68" s="2" t="s">
        <v>310</v>
      </c>
      <c r="C68" s="2">
        <v>12</v>
      </c>
      <c r="D68" s="7">
        <f t="shared" si="3"/>
        <v>1620</v>
      </c>
      <c r="E68" s="10" t="s">
        <v>10</v>
      </c>
      <c r="G68" s="30" t="s">
        <v>56</v>
      </c>
      <c r="H68" s="10" t="s">
        <v>16</v>
      </c>
      <c r="I68" s="48" t="s">
        <v>370</v>
      </c>
    </row>
    <row r="69" spans="1:9" s="3" customFormat="1" x14ac:dyDescent="0.2">
      <c r="A69" s="4">
        <v>42048</v>
      </c>
      <c r="B69" s="2" t="s">
        <v>323</v>
      </c>
      <c r="C69" s="2">
        <v>47</v>
      </c>
      <c r="D69" s="7">
        <f t="shared" si="3"/>
        <v>5400</v>
      </c>
      <c r="E69" s="10" t="s">
        <v>21</v>
      </c>
      <c r="G69" s="30" t="s">
        <v>125</v>
      </c>
      <c r="H69" s="10" t="s">
        <v>68</v>
      </c>
      <c r="I69" s="48" t="s">
        <v>18</v>
      </c>
    </row>
    <row r="70" spans="1:9" s="3" customFormat="1" x14ac:dyDescent="0.2">
      <c r="A70" s="4">
        <v>42049</v>
      </c>
      <c r="B70" s="2" t="s">
        <v>312</v>
      </c>
      <c r="C70" s="2">
        <v>18</v>
      </c>
      <c r="D70" s="7">
        <f t="shared" si="3"/>
        <v>2268</v>
      </c>
      <c r="E70" s="10" t="s">
        <v>10</v>
      </c>
      <c r="G70" s="30" t="s">
        <v>197</v>
      </c>
      <c r="H70" s="10" t="s">
        <v>16</v>
      </c>
      <c r="I70" s="48" t="s">
        <v>373</v>
      </c>
    </row>
    <row r="71" spans="1:9" s="3" customFormat="1" x14ac:dyDescent="0.2">
      <c r="A71" s="4">
        <v>42049</v>
      </c>
      <c r="B71" s="2" t="s">
        <v>240</v>
      </c>
      <c r="C71" s="2">
        <v>10</v>
      </c>
      <c r="D71" s="7">
        <f t="shared" si="3"/>
        <v>1404</v>
      </c>
      <c r="E71" s="10" t="s">
        <v>26</v>
      </c>
      <c r="G71" s="30" t="s">
        <v>67</v>
      </c>
      <c r="H71" s="10" t="s">
        <v>156</v>
      </c>
      <c r="I71" s="48" t="s">
        <v>37</v>
      </c>
    </row>
    <row r="72" spans="1:9" s="3" customFormat="1" x14ac:dyDescent="0.2">
      <c r="A72" s="4">
        <v>42419</v>
      </c>
      <c r="B72" s="2" t="s">
        <v>254</v>
      </c>
      <c r="C72" s="2">
        <v>30</v>
      </c>
      <c r="D72" s="7">
        <f>SUM(C72*108)+324+500</f>
        <v>4064</v>
      </c>
      <c r="E72" s="10" t="s">
        <v>176</v>
      </c>
      <c r="G72" s="30" t="s">
        <v>36</v>
      </c>
      <c r="H72" s="10" t="s">
        <v>59</v>
      </c>
      <c r="I72" s="48" t="s">
        <v>370</v>
      </c>
    </row>
    <row r="73" spans="1:9" s="3" customFormat="1" x14ac:dyDescent="0.2">
      <c r="A73" s="4">
        <v>42055</v>
      </c>
      <c r="B73" s="2" t="s">
        <v>241</v>
      </c>
      <c r="C73" s="2">
        <v>35</v>
      </c>
      <c r="D73" s="7">
        <f t="shared" si="3"/>
        <v>4104</v>
      </c>
      <c r="E73" s="10" t="s">
        <v>412</v>
      </c>
      <c r="G73" s="30" t="s">
        <v>125</v>
      </c>
      <c r="H73" s="10" t="s">
        <v>156</v>
      </c>
      <c r="I73" s="48" t="s">
        <v>325</v>
      </c>
    </row>
    <row r="74" spans="1:9" s="3" customFormat="1" x14ac:dyDescent="0.2">
      <c r="A74" s="4">
        <v>42423</v>
      </c>
      <c r="B74" s="2" t="s">
        <v>269</v>
      </c>
      <c r="C74" s="2">
        <v>40</v>
      </c>
      <c r="D74" s="7">
        <f>SUM(C74*108)+324</f>
        <v>4644</v>
      </c>
      <c r="E74" s="10" t="s">
        <v>414</v>
      </c>
      <c r="G74" s="30" t="s">
        <v>36</v>
      </c>
      <c r="H74" s="10" t="s">
        <v>12</v>
      </c>
      <c r="I74" s="48" t="s">
        <v>373</v>
      </c>
    </row>
    <row r="75" spans="1:9" s="3" customFormat="1" x14ac:dyDescent="0.2">
      <c r="A75" s="4">
        <v>42426</v>
      </c>
      <c r="B75" s="2" t="s">
        <v>258</v>
      </c>
      <c r="C75" s="2">
        <v>30</v>
      </c>
      <c r="D75" s="7">
        <f>SUM(C75*108)+324</f>
        <v>3564</v>
      </c>
      <c r="E75" s="10" t="s">
        <v>176</v>
      </c>
      <c r="G75" s="30" t="s">
        <v>28</v>
      </c>
      <c r="H75" s="10" t="s">
        <v>12</v>
      </c>
      <c r="I75" s="48" t="s">
        <v>377</v>
      </c>
    </row>
    <row r="76" spans="1:9" s="3" customFormat="1" x14ac:dyDescent="0.2">
      <c r="A76" s="4">
        <v>42062</v>
      </c>
      <c r="B76" s="2" t="s">
        <v>241</v>
      </c>
      <c r="C76" s="2">
        <v>35</v>
      </c>
      <c r="D76" s="7">
        <f t="shared" si="3"/>
        <v>4104</v>
      </c>
      <c r="E76" s="10" t="s">
        <v>414</v>
      </c>
      <c r="G76" s="30" t="s">
        <v>177</v>
      </c>
      <c r="H76" s="10" t="s">
        <v>147</v>
      </c>
      <c r="I76" s="48" t="s">
        <v>325</v>
      </c>
    </row>
    <row r="77" spans="1:9" s="3" customFormat="1" x14ac:dyDescent="0.2">
      <c r="A77" s="4">
        <v>42062</v>
      </c>
      <c r="B77" s="2" t="s">
        <v>236</v>
      </c>
      <c r="C77" s="2">
        <v>36</v>
      </c>
      <c r="D77" s="7">
        <f t="shared" si="3"/>
        <v>4212</v>
      </c>
      <c r="E77" s="10" t="s">
        <v>413</v>
      </c>
      <c r="G77" s="30" t="s">
        <v>67</v>
      </c>
      <c r="H77" s="10" t="s">
        <v>68</v>
      </c>
      <c r="I77" s="48" t="s">
        <v>395</v>
      </c>
    </row>
    <row r="78" spans="1:9" s="38" customFormat="1" ht="15.75" x14ac:dyDescent="0.25">
      <c r="A78" s="33" t="s">
        <v>87</v>
      </c>
      <c r="B78" s="5"/>
      <c r="C78" s="5"/>
      <c r="D78" s="34"/>
      <c r="E78" s="35"/>
      <c r="F78" s="36"/>
      <c r="G78" s="37"/>
      <c r="H78" s="35"/>
      <c r="I78" s="39"/>
    </row>
    <row r="79" spans="1:9" s="3" customFormat="1" x14ac:dyDescent="0.2">
      <c r="A79" s="4">
        <v>42431</v>
      </c>
      <c r="B79" s="2" t="s">
        <v>233</v>
      </c>
      <c r="C79" s="2">
        <v>23</v>
      </c>
      <c r="D79" s="7">
        <f>SUM(C79*108)+324</f>
        <v>2808</v>
      </c>
      <c r="E79" s="10" t="s">
        <v>414</v>
      </c>
      <c r="G79" s="30" t="s">
        <v>202</v>
      </c>
      <c r="H79" s="10" t="s">
        <v>59</v>
      </c>
      <c r="I79" s="48" t="s">
        <v>373</v>
      </c>
    </row>
    <row r="80" spans="1:9" s="3" customFormat="1" x14ac:dyDescent="0.2">
      <c r="A80" s="4">
        <v>42434</v>
      </c>
      <c r="B80" s="2" t="s">
        <v>283</v>
      </c>
      <c r="C80" s="2">
        <v>41</v>
      </c>
      <c r="D80" s="7">
        <f>SUM(C80*108)+324</f>
        <v>4752</v>
      </c>
      <c r="E80" s="10" t="s">
        <v>246</v>
      </c>
      <c r="G80" s="30" t="s">
        <v>154</v>
      </c>
      <c r="H80" s="10" t="s">
        <v>62</v>
      </c>
      <c r="I80" s="48" t="s">
        <v>66</v>
      </c>
    </row>
    <row r="81" spans="1:9" s="3" customFormat="1" x14ac:dyDescent="0.2">
      <c r="A81" s="4">
        <v>42441</v>
      </c>
      <c r="B81" s="2" t="s">
        <v>283</v>
      </c>
      <c r="C81" s="2">
        <v>41</v>
      </c>
      <c r="D81" s="7">
        <f>SUM(C81*108)+324</f>
        <v>4752</v>
      </c>
      <c r="E81" s="10" t="s">
        <v>26</v>
      </c>
      <c r="G81" s="30" t="s">
        <v>67</v>
      </c>
      <c r="H81" s="10" t="s">
        <v>73</v>
      </c>
      <c r="I81" s="48" t="s">
        <v>373</v>
      </c>
    </row>
    <row r="82" spans="1:9" s="3" customFormat="1" x14ac:dyDescent="0.2">
      <c r="A82" s="4">
        <v>42082</v>
      </c>
      <c r="B82" s="2" t="s">
        <v>251</v>
      </c>
      <c r="C82" s="2">
        <v>31</v>
      </c>
      <c r="D82" s="7">
        <f>SUM(C82*108)+324+500</f>
        <v>4172</v>
      </c>
      <c r="E82" s="10" t="s">
        <v>413</v>
      </c>
      <c r="G82" s="30" t="s">
        <v>125</v>
      </c>
      <c r="H82" s="10" t="s">
        <v>62</v>
      </c>
      <c r="I82" s="48" t="s">
        <v>18</v>
      </c>
    </row>
    <row r="83" spans="1:9" s="3" customFormat="1" x14ac:dyDescent="0.2">
      <c r="A83" s="4">
        <v>42082</v>
      </c>
      <c r="B83" s="2" t="s">
        <v>279</v>
      </c>
      <c r="C83" s="2">
        <v>23</v>
      </c>
      <c r="D83" s="7">
        <f>SUM(C83*108)+324+500</f>
        <v>3308</v>
      </c>
      <c r="E83" s="10" t="s">
        <v>418</v>
      </c>
      <c r="G83" s="30" t="s">
        <v>419</v>
      </c>
      <c r="H83" s="10" t="s">
        <v>126</v>
      </c>
      <c r="I83" s="48" t="s">
        <v>395</v>
      </c>
    </row>
    <row r="84" spans="1:9" s="3" customFormat="1" x14ac:dyDescent="0.2">
      <c r="A84" s="4">
        <v>42451</v>
      </c>
      <c r="B84" s="2" t="s">
        <v>309</v>
      </c>
      <c r="C84" s="2">
        <v>33</v>
      </c>
      <c r="D84" s="7">
        <f>SUM(C84*108)+324</f>
        <v>3888</v>
      </c>
      <c r="E84" s="10" t="s">
        <v>26</v>
      </c>
      <c r="G84" s="30" t="s">
        <v>31</v>
      </c>
      <c r="H84" s="10" t="s">
        <v>12</v>
      </c>
      <c r="I84" s="48" t="s">
        <v>373</v>
      </c>
    </row>
    <row r="85" spans="1:9" s="3" customFormat="1" x14ac:dyDescent="0.2">
      <c r="A85" s="4"/>
      <c r="B85" s="2"/>
      <c r="C85" s="104">
        <f>SUM(C4:C84)</f>
        <v>2077</v>
      </c>
      <c r="D85" s="104">
        <f>SUM(D4:D84)</f>
        <v>247472</v>
      </c>
      <c r="E85" s="10"/>
      <c r="G85" s="30"/>
      <c r="H85" s="10"/>
      <c r="I85" s="9"/>
    </row>
    <row r="86" spans="1:9" s="3" customFormat="1" x14ac:dyDescent="0.2">
      <c r="A86" s="4"/>
      <c r="B86" s="2"/>
      <c r="C86" s="104"/>
      <c r="D86" s="104"/>
      <c r="E86" s="10"/>
      <c r="G86" s="30"/>
      <c r="H86" s="10"/>
      <c r="I86" s="9"/>
    </row>
    <row r="87" spans="1:9" s="19" customFormat="1" ht="15.75" x14ac:dyDescent="0.25">
      <c r="A87" s="19" t="s">
        <v>387</v>
      </c>
      <c r="D87" s="19" t="s">
        <v>356</v>
      </c>
      <c r="E87" s="13"/>
      <c r="F87" s="13"/>
      <c r="G87" s="13"/>
    </row>
    <row r="88" spans="1:9" s="19" customFormat="1" ht="15.75" x14ac:dyDescent="0.25">
      <c r="A88" s="19" t="s">
        <v>95</v>
      </c>
      <c r="D88" s="19" t="s">
        <v>420</v>
      </c>
      <c r="E88" s="13"/>
      <c r="F88" s="13"/>
      <c r="G88" s="13" t="s">
        <v>421</v>
      </c>
    </row>
    <row r="89" spans="1:9" s="19" customFormat="1" ht="15.75" x14ac:dyDescent="0.25">
      <c r="A89" s="19" t="s">
        <v>99</v>
      </c>
      <c r="D89" s="19" t="s">
        <v>291</v>
      </c>
      <c r="E89" s="13"/>
      <c r="F89" s="13"/>
      <c r="G89" s="13" t="s">
        <v>292</v>
      </c>
    </row>
    <row r="91" spans="1:9" x14ac:dyDescent="0.2">
      <c r="B91" s="3" t="s">
        <v>18</v>
      </c>
      <c r="C91" s="3" t="s">
        <v>214</v>
      </c>
      <c r="D91"/>
      <c r="E91" s="32" t="s">
        <v>92</v>
      </c>
      <c r="G91"/>
      <c r="I91" s="9" t="s">
        <v>224</v>
      </c>
    </row>
    <row r="92" spans="1:9" x14ac:dyDescent="0.2">
      <c r="B92" s="3" t="s">
        <v>373</v>
      </c>
      <c r="C92" s="3" t="s">
        <v>388</v>
      </c>
      <c r="D92"/>
      <c r="E92" t="s">
        <v>389</v>
      </c>
      <c r="G92"/>
    </row>
    <row r="93" spans="1:9" x14ac:dyDescent="0.2">
      <c r="B93" s="3" t="s">
        <v>370</v>
      </c>
      <c r="C93" s="3" t="s">
        <v>371</v>
      </c>
      <c r="E93" s="31" t="s">
        <v>408</v>
      </c>
    </row>
    <row r="94" spans="1:9" x14ac:dyDescent="0.2">
      <c r="B94" s="3" t="s">
        <v>66</v>
      </c>
      <c r="C94" s="3" t="s">
        <v>216</v>
      </c>
      <c r="E94" s="31" t="s">
        <v>422</v>
      </c>
    </row>
    <row r="95" spans="1:9" x14ac:dyDescent="0.2">
      <c r="B95" s="3" t="s">
        <v>325</v>
      </c>
      <c r="C95" s="3" t="s">
        <v>326</v>
      </c>
      <c r="E95" s="31"/>
    </row>
    <row r="96" spans="1:9" x14ac:dyDescent="0.2">
      <c r="B96" s="3" t="s">
        <v>37</v>
      </c>
      <c r="C96" s="3" t="s">
        <v>219</v>
      </c>
      <c r="E96" s="31"/>
    </row>
    <row r="97" spans="1:5" x14ac:dyDescent="0.2">
      <c r="A97" t="s">
        <v>259</v>
      </c>
      <c r="B97" s="3" t="s">
        <v>395</v>
      </c>
      <c r="C97" s="3" t="s">
        <v>220</v>
      </c>
      <c r="E97" s="31"/>
    </row>
    <row r="98" spans="1:5" x14ac:dyDescent="0.2">
      <c r="B98" s="3"/>
      <c r="C98" s="3"/>
    </row>
    <row r="99" spans="1:5" hidden="1" x14ac:dyDescent="0.2">
      <c r="D99" s="41">
        <f>SUM(D48:D84)</f>
        <v>124472</v>
      </c>
    </row>
    <row r="100" spans="1:5" hidden="1" x14ac:dyDescent="0.2"/>
    <row r="101" spans="1:5" hidden="1" x14ac:dyDescent="0.2">
      <c r="B101" s="40" t="s">
        <v>112</v>
      </c>
      <c r="D101" s="41">
        <f>D99*0.06</f>
        <v>7468.32</v>
      </c>
    </row>
    <row r="102" spans="1:5" hidden="1" x14ac:dyDescent="0.2"/>
    <row r="103" spans="1:5" hidden="1" x14ac:dyDescent="0.2">
      <c r="B103" s="42" t="s">
        <v>113</v>
      </c>
      <c r="C103" s="43"/>
      <c r="D103" s="44">
        <f>SUM(D99:D101)</f>
        <v>131940.32</v>
      </c>
    </row>
    <row r="104" spans="1:5" hidden="1" x14ac:dyDescent="0.2"/>
    <row r="105" spans="1:5" hidden="1" x14ac:dyDescent="0.2"/>
    <row r="106" spans="1:5" hidden="1" x14ac:dyDescent="0.2"/>
    <row r="107" spans="1:5" hidden="1" x14ac:dyDescent="0.2">
      <c r="B107" s="3"/>
      <c r="C107" s="3" t="s">
        <v>114</v>
      </c>
      <c r="D107" s="20" t="s">
        <v>115</v>
      </c>
      <c r="E107" s="45" t="s">
        <v>116</v>
      </c>
    </row>
    <row r="108" spans="1:5" hidden="1" x14ac:dyDescent="0.2"/>
    <row r="109" spans="1:5" hidden="1" x14ac:dyDescent="0.2">
      <c r="B109" s="3" t="s">
        <v>298</v>
      </c>
      <c r="C109" s="8">
        <f>D53+D55+D58+D62+D66+D68+D70</f>
        <v>18036</v>
      </c>
      <c r="D109" s="8">
        <f>C109*0.06</f>
        <v>1082.1599999999999</v>
      </c>
      <c r="E109" s="21">
        <f>SUM(C109:D109)</f>
        <v>19118.16</v>
      </c>
    </row>
    <row r="110" spans="1:5" hidden="1" x14ac:dyDescent="0.2">
      <c r="B110" s="3" t="s">
        <v>299</v>
      </c>
      <c r="C110" s="8">
        <f>D49+D50+D54+D56+D57+D60+D64+D67+D69+D71+D81+D84</f>
        <v>43092</v>
      </c>
      <c r="D110" s="8">
        <f>C110*0.06</f>
        <v>2585.52</v>
      </c>
      <c r="E110" s="21">
        <f>SUM(C110:D110)</f>
        <v>45677.52</v>
      </c>
    </row>
    <row r="111" spans="1:5" hidden="1" x14ac:dyDescent="0.2">
      <c r="B111" s="3" t="s">
        <v>300</v>
      </c>
      <c r="C111" s="8">
        <f>D48+D51+D52+D59+D61+D63+D72+D73+D74+D75+D76+D77+D79+D80+D82+D83</f>
        <v>63344</v>
      </c>
      <c r="D111" s="8">
        <f>C111*0.06</f>
        <v>3800.64</v>
      </c>
      <c r="E111" s="21">
        <f>SUM(C111:D111)</f>
        <v>67144.639999999999</v>
      </c>
    </row>
    <row r="112" spans="1:5" hidden="1" x14ac:dyDescent="0.2">
      <c r="B112" s="3"/>
      <c r="C112" s="8"/>
      <c r="E112" s="46">
        <f>SUM(E109:E111)</f>
        <v>131940.32</v>
      </c>
    </row>
    <row r="1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9"/>
  <sheetViews>
    <sheetView topLeftCell="A46" workbookViewId="0">
      <selection activeCell="M49" sqref="M49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423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33" t="s">
        <v>7</v>
      </c>
      <c r="B3" s="5"/>
      <c r="C3" s="5"/>
      <c r="D3" s="34"/>
      <c r="E3" s="35"/>
      <c r="F3" s="36"/>
      <c r="G3" s="37"/>
      <c r="H3" s="35"/>
      <c r="I3" s="39"/>
    </row>
    <row r="4" spans="1:9" s="3" customFormat="1" ht="13.5" customHeight="1" x14ac:dyDescent="0.2">
      <c r="A4" s="4">
        <v>41878</v>
      </c>
      <c r="B4" s="2" t="s">
        <v>310</v>
      </c>
      <c r="C4" s="2">
        <v>13</v>
      </c>
      <c r="D4" s="7">
        <f>SUM(C4*106)+318</f>
        <v>1696</v>
      </c>
      <c r="E4" s="10" t="s">
        <v>10</v>
      </c>
      <c r="F4" s="6"/>
      <c r="G4" s="30" t="s">
        <v>16</v>
      </c>
      <c r="H4" s="10" t="s">
        <v>12</v>
      </c>
      <c r="I4" s="48" t="s">
        <v>424</v>
      </c>
    </row>
    <row r="5" spans="1:9" s="38" customFormat="1" ht="15.75" x14ac:dyDescent="0.25">
      <c r="A5" s="4">
        <v>41882</v>
      </c>
      <c r="B5" s="2" t="s">
        <v>309</v>
      </c>
      <c r="C5" s="2">
        <v>34</v>
      </c>
      <c r="D5" s="7">
        <f>SUM(C5*106)+318+500</f>
        <v>4422</v>
      </c>
      <c r="E5" s="10" t="s">
        <v>10</v>
      </c>
      <c r="F5" s="6"/>
      <c r="G5" s="30" t="s">
        <v>62</v>
      </c>
      <c r="H5" s="10" t="s">
        <v>16</v>
      </c>
      <c r="I5" s="48" t="s">
        <v>18</v>
      </c>
    </row>
    <row r="6" spans="1:9" s="3" customFormat="1" ht="13.5" customHeight="1" x14ac:dyDescent="0.25">
      <c r="A6" s="33" t="s">
        <v>14</v>
      </c>
      <c r="B6" s="5"/>
      <c r="C6" s="5"/>
      <c r="D6" s="34"/>
      <c r="E6" s="35"/>
      <c r="F6" s="36"/>
      <c r="G6" s="37"/>
      <c r="H6" s="35"/>
      <c r="I6" s="39"/>
    </row>
    <row r="7" spans="1:9" s="3" customFormat="1" x14ac:dyDescent="0.2">
      <c r="A7" s="4">
        <v>41885</v>
      </c>
      <c r="B7" s="2" t="s">
        <v>240</v>
      </c>
      <c r="C7" s="2">
        <v>11</v>
      </c>
      <c r="D7" s="7">
        <f t="shared" ref="D7:D42" si="0">SUM(C7*106)+318</f>
        <v>1484</v>
      </c>
      <c r="E7" s="10" t="s">
        <v>10</v>
      </c>
      <c r="F7" s="49"/>
      <c r="G7" s="30" t="s">
        <v>56</v>
      </c>
      <c r="H7" s="10" t="s">
        <v>16</v>
      </c>
      <c r="I7" s="48" t="s">
        <v>373</v>
      </c>
    </row>
    <row r="8" spans="1:9" s="3" customFormat="1" x14ac:dyDescent="0.2">
      <c r="A8" s="4">
        <v>41888</v>
      </c>
      <c r="B8" s="2" t="s">
        <v>337</v>
      </c>
      <c r="C8" s="2">
        <v>26</v>
      </c>
      <c r="D8" s="7">
        <f>SUM(C8*106)+318</f>
        <v>3074</v>
      </c>
      <c r="E8" s="10" t="s">
        <v>21</v>
      </c>
      <c r="F8" s="49"/>
      <c r="G8" s="30" t="s">
        <v>82</v>
      </c>
      <c r="H8" s="10" t="s">
        <v>123</v>
      </c>
      <c r="I8" s="48" t="s">
        <v>373</v>
      </c>
    </row>
    <row r="9" spans="1:9" s="3" customFormat="1" x14ac:dyDescent="0.2">
      <c r="A9" s="4">
        <v>41896</v>
      </c>
      <c r="B9" s="2" t="s">
        <v>266</v>
      </c>
      <c r="C9" s="2">
        <v>33</v>
      </c>
      <c r="D9" s="7">
        <f t="shared" si="0"/>
        <v>3816</v>
      </c>
      <c r="E9" s="10" t="s">
        <v>10</v>
      </c>
      <c r="F9" s="6"/>
      <c r="G9" s="30" t="s">
        <v>56</v>
      </c>
      <c r="H9" s="10" t="s">
        <v>143</v>
      </c>
      <c r="I9" s="48" t="s">
        <v>373</v>
      </c>
    </row>
    <row r="10" spans="1:9" s="38" customFormat="1" ht="15.75" x14ac:dyDescent="0.25">
      <c r="A10" s="4">
        <v>41903</v>
      </c>
      <c r="B10" s="2" t="s">
        <v>411</v>
      </c>
      <c r="C10" s="2">
        <v>33</v>
      </c>
      <c r="D10" s="7">
        <f t="shared" si="0"/>
        <v>3816</v>
      </c>
      <c r="E10" s="10" t="s">
        <v>10</v>
      </c>
      <c r="F10" s="6"/>
      <c r="G10" s="30" t="s">
        <v>27</v>
      </c>
      <c r="H10" s="10" t="s">
        <v>16</v>
      </c>
      <c r="I10" s="48" t="s">
        <v>373</v>
      </c>
    </row>
    <row r="11" spans="1:9" s="3" customFormat="1" x14ac:dyDescent="0.2">
      <c r="A11" s="4">
        <v>41909</v>
      </c>
      <c r="B11" s="2" t="s">
        <v>276</v>
      </c>
      <c r="C11" s="2">
        <v>16</v>
      </c>
      <c r="D11" s="7">
        <f t="shared" si="0"/>
        <v>2014</v>
      </c>
      <c r="E11" s="10" t="s">
        <v>21</v>
      </c>
      <c r="F11" s="6"/>
      <c r="G11" s="30" t="s">
        <v>69</v>
      </c>
      <c r="H11" s="10" t="s">
        <v>68</v>
      </c>
      <c r="I11" s="48" t="s">
        <v>373</v>
      </c>
    </row>
    <row r="12" spans="1:9" s="3" customFormat="1" ht="15.75" x14ac:dyDescent="0.25">
      <c r="A12" s="33" t="s">
        <v>32</v>
      </c>
      <c r="B12" s="5"/>
      <c r="C12" s="5"/>
      <c r="D12" s="34"/>
      <c r="E12" s="35"/>
      <c r="F12" s="36"/>
      <c r="G12" s="37"/>
      <c r="H12" s="35"/>
      <c r="I12" s="39"/>
    </row>
    <row r="13" spans="1:9" s="3" customFormat="1" x14ac:dyDescent="0.2">
      <c r="A13" s="4">
        <v>41913</v>
      </c>
      <c r="B13" s="2" t="s">
        <v>309</v>
      </c>
      <c r="C13" s="2">
        <v>34</v>
      </c>
      <c r="D13" s="7">
        <f t="shared" si="0"/>
        <v>3922</v>
      </c>
      <c r="E13" s="10" t="s">
        <v>10</v>
      </c>
      <c r="F13" s="6"/>
      <c r="G13" s="30" t="s">
        <v>31</v>
      </c>
      <c r="H13" s="10" t="s">
        <v>12</v>
      </c>
      <c r="I13" s="48" t="s">
        <v>373</v>
      </c>
    </row>
    <row r="14" spans="1:9" s="3" customFormat="1" x14ac:dyDescent="0.2">
      <c r="A14" s="4">
        <v>41916</v>
      </c>
      <c r="B14" s="2" t="s">
        <v>232</v>
      </c>
      <c r="C14" s="2">
        <v>9</v>
      </c>
      <c r="D14" s="7">
        <f>SUM(C14*106)+318</f>
        <v>1272</v>
      </c>
      <c r="E14" s="10" t="s">
        <v>375</v>
      </c>
      <c r="F14" s="6"/>
      <c r="G14" s="30" t="s">
        <v>154</v>
      </c>
      <c r="H14" s="10" t="s">
        <v>126</v>
      </c>
      <c r="I14" s="48" t="s">
        <v>325</v>
      </c>
    </row>
    <row r="15" spans="1:9" s="3" customFormat="1" x14ac:dyDescent="0.2">
      <c r="A15" s="4">
        <v>41916</v>
      </c>
      <c r="B15" s="2" t="s">
        <v>249</v>
      </c>
      <c r="C15" s="2">
        <v>30</v>
      </c>
      <c r="D15" s="7">
        <f>SUM(C15*106)+318+500</f>
        <v>3998</v>
      </c>
      <c r="E15" s="10" t="s">
        <v>259</v>
      </c>
      <c r="F15" s="6"/>
      <c r="G15" s="30" t="s">
        <v>346</v>
      </c>
      <c r="H15" s="10" t="s">
        <v>133</v>
      </c>
      <c r="I15" s="48" t="s">
        <v>18</v>
      </c>
    </row>
    <row r="16" spans="1:9" s="3" customFormat="1" x14ac:dyDescent="0.2">
      <c r="A16" s="4">
        <v>41920</v>
      </c>
      <c r="B16" s="2" t="s">
        <v>330</v>
      </c>
      <c r="C16" s="2">
        <v>15</v>
      </c>
      <c r="D16" s="7">
        <f t="shared" si="0"/>
        <v>1908</v>
      </c>
      <c r="E16" s="10" t="s">
        <v>10</v>
      </c>
      <c r="F16" s="6"/>
      <c r="G16" s="30" t="s">
        <v>16</v>
      </c>
      <c r="H16" s="10" t="s">
        <v>12</v>
      </c>
      <c r="I16" s="48" t="s">
        <v>373</v>
      </c>
    </row>
    <row r="17" spans="1:9" s="3" customFormat="1" x14ac:dyDescent="0.2">
      <c r="A17" s="4">
        <v>41923</v>
      </c>
      <c r="B17" s="2" t="s">
        <v>249</v>
      </c>
      <c r="C17" s="2">
        <v>30</v>
      </c>
      <c r="D17" s="7">
        <f t="shared" si="0"/>
        <v>3498</v>
      </c>
      <c r="E17" s="10" t="s">
        <v>280</v>
      </c>
      <c r="F17" s="6"/>
      <c r="G17" s="30" t="s">
        <v>22</v>
      </c>
      <c r="H17" s="10" t="s">
        <v>133</v>
      </c>
      <c r="I17" s="48" t="s">
        <v>373</v>
      </c>
    </row>
    <row r="18" spans="1:9" s="3" customFormat="1" x14ac:dyDescent="0.2">
      <c r="A18" s="4">
        <v>41923</v>
      </c>
      <c r="B18" s="2" t="s">
        <v>249</v>
      </c>
      <c r="C18" s="2">
        <v>30</v>
      </c>
      <c r="D18" s="7">
        <f>SUM(C18*106)+318</f>
        <v>3498</v>
      </c>
      <c r="E18" s="10" t="s">
        <v>246</v>
      </c>
      <c r="F18" s="6"/>
      <c r="G18" s="30" t="s">
        <v>157</v>
      </c>
      <c r="H18" s="10" t="s">
        <v>425</v>
      </c>
      <c r="I18" s="48" t="s">
        <v>37</v>
      </c>
    </row>
    <row r="19" spans="1:9" s="3" customFormat="1" x14ac:dyDescent="0.2">
      <c r="A19" s="4">
        <v>41924</v>
      </c>
      <c r="B19" s="2" t="s">
        <v>265</v>
      </c>
      <c r="C19" s="2">
        <v>39</v>
      </c>
      <c r="D19" s="7">
        <f t="shared" si="0"/>
        <v>4452</v>
      </c>
      <c r="E19" s="10" t="s">
        <v>176</v>
      </c>
      <c r="F19" s="6"/>
      <c r="G19" s="30" t="s">
        <v>49</v>
      </c>
      <c r="H19" s="10" t="s">
        <v>260</v>
      </c>
      <c r="I19" s="48" t="s">
        <v>426</v>
      </c>
    </row>
    <row r="20" spans="1:9" s="3" customFormat="1" x14ac:dyDescent="0.2">
      <c r="A20" s="4">
        <v>41926</v>
      </c>
      <c r="B20" s="2" t="s">
        <v>254</v>
      </c>
      <c r="C20" s="2">
        <v>31</v>
      </c>
      <c r="D20" s="7">
        <f t="shared" si="0"/>
        <v>3604</v>
      </c>
      <c r="E20" s="10" t="s">
        <v>21</v>
      </c>
      <c r="F20" s="6"/>
      <c r="G20" s="30" t="s">
        <v>36</v>
      </c>
      <c r="H20" s="10" t="s">
        <v>12</v>
      </c>
      <c r="I20" s="48" t="s">
        <v>373</v>
      </c>
    </row>
    <row r="21" spans="1:9" s="3" customFormat="1" x14ac:dyDescent="0.2">
      <c r="A21" s="4">
        <v>41929</v>
      </c>
      <c r="B21" s="2" t="s">
        <v>261</v>
      </c>
      <c r="C21" s="2">
        <v>9</v>
      </c>
      <c r="D21" s="7">
        <f t="shared" si="0"/>
        <v>1272</v>
      </c>
      <c r="E21" s="10" t="s">
        <v>10</v>
      </c>
      <c r="F21" s="6"/>
      <c r="G21" s="30" t="s">
        <v>11</v>
      </c>
      <c r="H21" s="10" t="s">
        <v>12</v>
      </c>
      <c r="I21" s="48" t="s">
        <v>66</v>
      </c>
    </row>
    <row r="22" spans="1:9" s="3" customFormat="1" x14ac:dyDescent="0.2">
      <c r="A22" s="4">
        <v>41930</v>
      </c>
      <c r="B22" s="2" t="s">
        <v>241</v>
      </c>
      <c r="C22" s="2">
        <v>36</v>
      </c>
      <c r="D22" s="7">
        <f t="shared" si="0"/>
        <v>4134</v>
      </c>
      <c r="E22" s="10" t="s">
        <v>21</v>
      </c>
      <c r="F22" s="6"/>
      <c r="G22" s="30" t="s">
        <v>419</v>
      </c>
      <c r="H22" s="10" t="s">
        <v>41</v>
      </c>
      <c r="I22" s="48" t="s">
        <v>325</v>
      </c>
    </row>
    <row r="23" spans="1:9" s="38" customFormat="1" ht="15.75" x14ac:dyDescent="0.25">
      <c r="A23" s="4">
        <v>41934</v>
      </c>
      <c r="B23" s="2" t="s">
        <v>233</v>
      </c>
      <c r="C23" s="2">
        <v>23</v>
      </c>
      <c r="D23" s="7">
        <f t="shared" si="0"/>
        <v>2756</v>
      </c>
      <c r="E23" s="10" t="s">
        <v>10</v>
      </c>
      <c r="F23" s="6"/>
      <c r="G23" s="30" t="s">
        <v>36</v>
      </c>
      <c r="H23" s="27" t="s">
        <v>12</v>
      </c>
      <c r="I23" s="48" t="s">
        <v>373</v>
      </c>
    </row>
    <row r="24" spans="1:9" s="3" customFormat="1" x14ac:dyDescent="0.2">
      <c r="A24" s="4">
        <v>41937</v>
      </c>
      <c r="B24" s="2" t="s">
        <v>235</v>
      </c>
      <c r="C24" s="2">
        <v>21</v>
      </c>
      <c r="D24" s="7">
        <f>SUM(C24*106)+318</f>
        <v>2544</v>
      </c>
      <c r="E24" s="10" t="s">
        <v>280</v>
      </c>
      <c r="F24" s="6"/>
      <c r="G24" s="30" t="s">
        <v>123</v>
      </c>
      <c r="H24" s="27" t="s">
        <v>427</v>
      </c>
      <c r="I24" s="48" t="s">
        <v>66</v>
      </c>
    </row>
    <row r="25" spans="1:9" s="3" customFormat="1" x14ac:dyDescent="0.2">
      <c r="A25" s="4">
        <v>41938</v>
      </c>
      <c r="B25" s="2" t="s">
        <v>250</v>
      </c>
      <c r="C25" s="2">
        <v>24</v>
      </c>
      <c r="D25" s="7">
        <f t="shared" si="0"/>
        <v>2862</v>
      </c>
      <c r="E25" s="10" t="s">
        <v>246</v>
      </c>
      <c r="F25" s="6"/>
      <c r="G25" s="30" t="s">
        <v>67</v>
      </c>
      <c r="H25" s="27" t="s">
        <v>156</v>
      </c>
      <c r="I25" s="48" t="s">
        <v>325</v>
      </c>
    </row>
    <row r="26" spans="1:9" s="3" customFormat="1" x14ac:dyDescent="0.2">
      <c r="A26" s="4">
        <v>41943</v>
      </c>
      <c r="B26" s="2" t="s">
        <v>232</v>
      </c>
      <c r="C26" s="2">
        <v>9</v>
      </c>
      <c r="D26" s="7">
        <f t="shared" si="0"/>
        <v>1272</v>
      </c>
      <c r="E26" s="10" t="s">
        <v>10</v>
      </c>
      <c r="F26" s="6"/>
      <c r="G26" s="30" t="s">
        <v>11</v>
      </c>
      <c r="H26" s="10" t="s">
        <v>12</v>
      </c>
      <c r="I26" s="48" t="s">
        <v>373</v>
      </c>
    </row>
    <row r="27" spans="1:9" s="3" customFormat="1" ht="15.75" x14ac:dyDescent="0.25">
      <c r="A27" s="33" t="s">
        <v>60</v>
      </c>
      <c r="B27" s="5"/>
      <c r="C27" s="5"/>
      <c r="D27" s="34"/>
      <c r="E27" s="35"/>
      <c r="F27" s="36"/>
      <c r="G27" s="37"/>
      <c r="H27" s="35"/>
      <c r="I27" s="39"/>
    </row>
    <row r="28" spans="1:9" s="3" customFormat="1" x14ac:dyDescent="0.2">
      <c r="A28" s="4">
        <v>41945</v>
      </c>
      <c r="B28" s="2" t="s">
        <v>269</v>
      </c>
      <c r="C28" s="2">
        <v>41</v>
      </c>
      <c r="D28" s="7">
        <f>SUM(C28*106)+318</f>
        <v>4664</v>
      </c>
      <c r="E28" s="10" t="s">
        <v>176</v>
      </c>
      <c r="F28" s="6"/>
      <c r="G28" s="30" t="s">
        <v>149</v>
      </c>
      <c r="H28" s="10" t="s">
        <v>156</v>
      </c>
      <c r="I28" s="48" t="s">
        <v>373</v>
      </c>
    </row>
    <row r="29" spans="1:9" s="3" customFormat="1" x14ac:dyDescent="0.2">
      <c r="A29" s="4">
        <v>41948</v>
      </c>
      <c r="B29" s="2" t="s">
        <v>319</v>
      </c>
      <c r="C29" s="2">
        <v>35</v>
      </c>
      <c r="D29" s="7">
        <f t="shared" si="0"/>
        <v>4028</v>
      </c>
      <c r="E29" s="10" t="s">
        <v>10</v>
      </c>
      <c r="F29" s="6"/>
      <c r="G29" s="30" t="s">
        <v>31</v>
      </c>
      <c r="H29" s="10" t="s">
        <v>12</v>
      </c>
      <c r="I29" s="48" t="s">
        <v>373</v>
      </c>
    </row>
    <row r="30" spans="1:9" s="3" customFormat="1" x14ac:dyDescent="0.2">
      <c r="A30" s="4">
        <v>41950</v>
      </c>
      <c r="B30" s="2" t="s">
        <v>309</v>
      </c>
      <c r="C30" s="2">
        <v>34</v>
      </c>
      <c r="D30" s="7">
        <f>SUM(C30*106)+318+500</f>
        <v>4422</v>
      </c>
      <c r="E30" s="10" t="s">
        <v>176</v>
      </c>
      <c r="F30" s="6"/>
      <c r="G30" s="30" t="s">
        <v>202</v>
      </c>
      <c r="H30" s="27" t="s">
        <v>428</v>
      </c>
      <c r="I30" s="48" t="s">
        <v>18</v>
      </c>
    </row>
    <row r="31" spans="1:9" s="3" customFormat="1" x14ac:dyDescent="0.2">
      <c r="A31" s="4">
        <v>41953</v>
      </c>
      <c r="B31" s="2" t="s">
        <v>247</v>
      </c>
      <c r="C31" s="2">
        <v>24</v>
      </c>
      <c r="D31" s="7">
        <f>SUM(C31*106)+318</f>
        <v>2862</v>
      </c>
      <c r="E31" s="10" t="s">
        <v>259</v>
      </c>
      <c r="F31" s="6"/>
      <c r="G31" s="30" t="s">
        <v>36</v>
      </c>
      <c r="H31" s="10" t="s">
        <v>74</v>
      </c>
      <c r="I31" s="48" t="s">
        <v>373</v>
      </c>
    </row>
    <row r="32" spans="1:9" s="3" customFormat="1" x14ac:dyDescent="0.2">
      <c r="A32" s="4">
        <v>41957</v>
      </c>
      <c r="B32" s="2" t="s">
        <v>240</v>
      </c>
      <c r="C32" s="2">
        <v>11</v>
      </c>
      <c r="D32" s="7">
        <f t="shared" si="0"/>
        <v>1484</v>
      </c>
      <c r="E32" s="10" t="s">
        <v>21</v>
      </c>
      <c r="F32" s="6"/>
      <c r="G32" s="30" t="s">
        <v>202</v>
      </c>
      <c r="H32" s="10" t="s">
        <v>347</v>
      </c>
      <c r="I32" s="48" t="s">
        <v>325</v>
      </c>
    </row>
    <row r="33" spans="1:12" s="3" customFormat="1" x14ac:dyDescent="0.2">
      <c r="A33" s="4">
        <v>41959</v>
      </c>
      <c r="B33" s="2" t="s">
        <v>240</v>
      </c>
      <c r="C33" s="2">
        <v>11</v>
      </c>
      <c r="D33" s="7">
        <f t="shared" si="0"/>
        <v>1484</v>
      </c>
      <c r="E33" s="10" t="s">
        <v>10</v>
      </c>
      <c r="F33" s="6"/>
      <c r="G33" s="30" t="s">
        <v>56</v>
      </c>
      <c r="H33" s="27" t="s">
        <v>16</v>
      </c>
      <c r="I33" s="48" t="s">
        <v>373</v>
      </c>
    </row>
    <row r="34" spans="1:12" s="3" customFormat="1" x14ac:dyDescent="0.2">
      <c r="A34" s="4">
        <v>41959</v>
      </c>
      <c r="B34" s="2" t="s">
        <v>236</v>
      </c>
      <c r="C34" s="2">
        <v>37</v>
      </c>
      <c r="D34" s="7">
        <f>SUM(C34*106)+318</f>
        <v>4240</v>
      </c>
      <c r="E34" s="10" t="s">
        <v>255</v>
      </c>
      <c r="F34" s="6"/>
      <c r="G34" s="30" t="s">
        <v>75</v>
      </c>
      <c r="H34" s="10" t="s">
        <v>123</v>
      </c>
      <c r="I34" s="48" t="s">
        <v>426</v>
      </c>
    </row>
    <row r="35" spans="1:12" s="3" customFormat="1" x14ac:dyDescent="0.2">
      <c r="A35" s="4">
        <v>41965</v>
      </c>
      <c r="B35" s="2" t="s">
        <v>235</v>
      </c>
      <c r="C35" s="2">
        <v>21</v>
      </c>
      <c r="D35" s="7">
        <f>SUM(C35*106)+318+500</f>
        <v>3044</v>
      </c>
      <c r="E35" s="10" t="s">
        <v>259</v>
      </c>
      <c r="F35" s="6"/>
      <c r="G35" s="30" t="s">
        <v>154</v>
      </c>
      <c r="H35" s="27" t="s">
        <v>429</v>
      </c>
      <c r="I35" s="48" t="s">
        <v>18</v>
      </c>
    </row>
    <row r="36" spans="1:12" s="38" customFormat="1" ht="15.75" x14ac:dyDescent="0.25">
      <c r="A36" s="4">
        <v>41965</v>
      </c>
      <c r="B36" s="2" t="s">
        <v>249</v>
      </c>
      <c r="C36" s="2">
        <v>30</v>
      </c>
      <c r="D36" s="7">
        <f>SUM(C36*106)+318+500</f>
        <v>3998</v>
      </c>
      <c r="E36" s="10" t="s">
        <v>21</v>
      </c>
      <c r="F36" s="6"/>
      <c r="G36" s="30" t="s">
        <v>41</v>
      </c>
      <c r="H36" s="27" t="s">
        <v>31</v>
      </c>
      <c r="I36" s="48" t="s">
        <v>18</v>
      </c>
    </row>
    <row r="37" spans="1:12" s="3" customFormat="1" x14ac:dyDescent="0.2">
      <c r="A37" s="4">
        <v>41965</v>
      </c>
      <c r="B37" s="2" t="s">
        <v>234</v>
      </c>
      <c r="C37" s="2">
        <v>11</v>
      </c>
      <c r="D37" s="7">
        <f>SUM(C37*106)+318+500</f>
        <v>1984</v>
      </c>
      <c r="E37" s="10" t="s">
        <v>10</v>
      </c>
      <c r="F37" s="49"/>
      <c r="G37" s="30" t="s">
        <v>62</v>
      </c>
      <c r="H37" s="10" t="s">
        <v>31</v>
      </c>
      <c r="I37" s="48" t="s">
        <v>18</v>
      </c>
    </row>
    <row r="38" spans="1:12" s="3" customFormat="1" x14ac:dyDescent="0.2">
      <c r="A38" s="4">
        <v>41966</v>
      </c>
      <c r="B38" s="2" t="s">
        <v>279</v>
      </c>
      <c r="C38" s="2">
        <v>24</v>
      </c>
      <c r="D38" s="7">
        <f>SUM(C38*106)+318+500</f>
        <v>3362</v>
      </c>
      <c r="E38" s="10" t="s">
        <v>280</v>
      </c>
      <c r="F38" s="6"/>
      <c r="G38" s="30" t="s">
        <v>141</v>
      </c>
      <c r="H38" s="10" t="s">
        <v>150</v>
      </c>
      <c r="I38" s="48" t="s">
        <v>18</v>
      </c>
    </row>
    <row r="39" spans="1:12" s="3" customFormat="1" x14ac:dyDescent="0.2">
      <c r="A39" s="4">
        <v>41973</v>
      </c>
      <c r="B39" s="2" t="s">
        <v>302</v>
      </c>
      <c r="C39" s="2">
        <v>29</v>
      </c>
      <c r="D39" s="7">
        <f t="shared" si="0"/>
        <v>3392</v>
      </c>
      <c r="E39" s="10" t="s">
        <v>10</v>
      </c>
      <c r="F39" s="6"/>
      <c r="G39" s="30" t="s">
        <v>62</v>
      </c>
      <c r="H39" s="10" t="s">
        <v>16</v>
      </c>
      <c r="I39" s="48" t="s">
        <v>373</v>
      </c>
    </row>
    <row r="40" spans="1:12" s="3" customFormat="1" ht="15.75" x14ac:dyDescent="0.25">
      <c r="A40" s="33" t="s">
        <v>70</v>
      </c>
      <c r="B40" s="5"/>
      <c r="C40" s="5"/>
      <c r="D40" s="34"/>
      <c r="E40" s="35"/>
      <c r="F40" s="36"/>
      <c r="G40" s="37"/>
      <c r="H40" s="35"/>
      <c r="I40" s="39"/>
    </row>
    <row r="41" spans="1:12" s="3" customFormat="1" x14ac:dyDescent="0.2">
      <c r="A41" s="4">
        <v>41979</v>
      </c>
      <c r="B41" s="2" t="s">
        <v>279</v>
      </c>
      <c r="C41" s="2">
        <v>24</v>
      </c>
      <c r="D41" s="7">
        <f>SUM(C41*106)+318+500</f>
        <v>3362</v>
      </c>
      <c r="E41" s="10" t="s">
        <v>21</v>
      </c>
      <c r="F41" s="6"/>
      <c r="G41" s="30" t="s">
        <v>69</v>
      </c>
      <c r="H41" s="10" t="s">
        <v>44</v>
      </c>
      <c r="I41" s="48" t="s">
        <v>18</v>
      </c>
    </row>
    <row r="42" spans="1:12" s="3" customFormat="1" x14ac:dyDescent="0.2">
      <c r="A42" s="4">
        <v>41980</v>
      </c>
      <c r="B42" s="2" t="s">
        <v>312</v>
      </c>
      <c r="C42" s="2">
        <v>20</v>
      </c>
      <c r="D42" s="7">
        <f t="shared" si="0"/>
        <v>2438</v>
      </c>
      <c r="E42" s="10" t="s">
        <v>10</v>
      </c>
      <c r="F42" s="6"/>
      <c r="G42" s="30" t="s">
        <v>197</v>
      </c>
      <c r="H42" s="10" t="s">
        <v>16</v>
      </c>
      <c r="I42" s="48" t="s">
        <v>373</v>
      </c>
    </row>
    <row r="43" spans="1:12" s="3" customFormat="1" x14ac:dyDescent="0.2">
      <c r="A43" s="4">
        <v>41987</v>
      </c>
      <c r="B43" s="2" t="s">
        <v>241</v>
      </c>
      <c r="C43" s="2">
        <v>36</v>
      </c>
      <c r="D43" s="7">
        <f>SUM(C43*106)+318+500</f>
        <v>4634</v>
      </c>
      <c r="E43" s="10" t="s">
        <v>246</v>
      </c>
      <c r="F43" s="6"/>
      <c r="G43" s="30" t="s">
        <v>162</v>
      </c>
      <c r="H43" s="10" t="s">
        <v>157</v>
      </c>
      <c r="I43" s="48" t="s">
        <v>18</v>
      </c>
    </row>
    <row r="44" spans="1:12" s="3" customFormat="1" x14ac:dyDescent="0.2">
      <c r="A44" s="4">
        <v>41987</v>
      </c>
      <c r="B44" s="2" t="s">
        <v>364</v>
      </c>
      <c r="C44" s="2">
        <v>44</v>
      </c>
      <c r="D44" s="7">
        <f>SUM(C44*106)+318</f>
        <v>4982</v>
      </c>
      <c r="E44" s="10" t="s">
        <v>10</v>
      </c>
      <c r="F44" s="6"/>
      <c r="G44" s="30" t="s">
        <v>41</v>
      </c>
      <c r="H44" s="10" t="s">
        <v>16</v>
      </c>
      <c r="I44" s="48" t="s">
        <v>373</v>
      </c>
    </row>
    <row r="45" spans="1:12" s="3" customFormat="1" x14ac:dyDescent="0.2">
      <c r="A45"/>
      <c r="B45"/>
      <c r="C45"/>
      <c r="D45" s="8"/>
      <c r="E45" s="21"/>
      <c r="F45"/>
      <c r="G45" s="30"/>
      <c r="H45" s="27"/>
      <c r="I45" s="9"/>
    </row>
    <row r="46" spans="1:12" s="3" customFormat="1" ht="15.75" x14ac:dyDescent="0.25">
      <c r="A46" s="33" t="s">
        <v>84</v>
      </c>
      <c r="B46" s="5"/>
      <c r="C46" s="5"/>
      <c r="D46" s="34"/>
      <c r="E46" s="35"/>
      <c r="F46" s="36"/>
      <c r="G46" s="37"/>
      <c r="H46" s="35"/>
      <c r="I46" s="39"/>
      <c r="L46" s="20"/>
    </row>
    <row r="47" spans="1:12" s="38" customFormat="1" ht="15.75" x14ac:dyDescent="0.25">
      <c r="A47" s="4">
        <v>41643</v>
      </c>
      <c r="B47" s="2" t="s">
        <v>310</v>
      </c>
      <c r="C47" s="2">
        <v>13</v>
      </c>
      <c r="D47" s="7">
        <f t="shared" ref="D47:D59" si="1">SUM(C47*106)+318</f>
        <v>1696</v>
      </c>
      <c r="E47" s="10" t="s">
        <v>170</v>
      </c>
      <c r="F47" s="6"/>
      <c r="G47" s="30" t="s">
        <v>260</v>
      </c>
      <c r="H47" s="10" t="s">
        <v>16</v>
      </c>
      <c r="I47" s="48" t="s">
        <v>373</v>
      </c>
    </row>
    <row r="48" spans="1:12" s="3" customFormat="1" x14ac:dyDescent="0.2">
      <c r="A48" s="4">
        <v>41648</v>
      </c>
      <c r="B48" s="2" t="s">
        <v>319</v>
      </c>
      <c r="C48" s="2">
        <v>35</v>
      </c>
      <c r="D48" s="7">
        <f t="shared" si="1"/>
        <v>4028</v>
      </c>
      <c r="E48" s="10" t="s">
        <v>170</v>
      </c>
      <c r="F48" s="6"/>
      <c r="G48" s="30" t="s">
        <v>31</v>
      </c>
      <c r="H48" s="10" t="s">
        <v>12</v>
      </c>
      <c r="I48" s="48" t="s">
        <v>373</v>
      </c>
    </row>
    <row r="49" spans="1:9" s="3" customFormat="1" x14ac:dyDescent="0.2">
      <c r="A49" s="4">
        <v>41649</v>
      </c>
      <c r="B49" s="2" t="s">
        <v>240</v>
      </c>
      <c r="C49" s="2">
        <v>11</v>
      </c>
      <c r="D49" s="7">
        <f t="shared" si="1"/>
        <v>1484</v>
      </c>
      <c r="E49" s="10" t="s">
        <v>21</v>
      </c>
      <c r="F49" s="6"/>
      <c r="G49" s="30" t="s">
        <v>43</v>
      </c>
      <c r="H49" s="10" t="s">
        <v>68</v>
      </c>
      <c r="I49" s="48" t="s">
        <v>373</v>
      </c>
    </row>
    <row r="50" spans="1:9" s="3" customFormat="1" x14ac:dyDescent="0.2">
      <c r="A50" s="4">
        <v>41653</v>
      </c>
      <c r="B50" s="2" t="s">
        <v>234</v>
      </c>
      <c r="C50" s="2">
        <v>11</v>
      </c>
      <c r="D50" s="7">
        <f t="shared" si="1"/>
        <v>1484</v>
      </c>
      <c r="E50" s="10" t="s">
        <v>10</v>
      </c>
      <c r="F50" s="6"/>
      <c r="G50" s="30" t="s">
        <v>16</v>
      </c>
      <c r="H50" s="10" t="s">
        <v>12</v>
      </c>
      <c r="I50" s="48" t="s">
        <v>373</v>
      </c>
    </row>
    <row r="51" spans="1:9" s="3" customFormat="1" x14ac:dyDescent="0.2">
      <c r="A51" s="4">
        <v>41655</v>
      </c>
      <c r="B51" s="2" t="s">
        <v>232</v>
      </c>
      <c r="C51" s="2">
        <v>9</v>
      </c>
      <c r="D51" s="7">
        <f t="shared" si="1"/>
        <v>1272</v>
      </c>
      <c r="E51" s="10" t="s">
        <v>10</v>
      </c>
      <c r="F51" s="6"/>
      <c r="G51" s="30" t="s">
        <v>11</v>
      </c>
      <c r="H51" s="10" t="s">
        <v>12</v>
      </c>
      <c r="I51" s="48" t="s">
        <v>373</v>
      </c>
    </row>
    <row r="52" spans="1:9" s="3" customFormat="1" x14ac:dyDescent="0.2">
      <c r="A52" s="4">
        <v>41656</v>
      </c>
      <c r="B52" s="2" t="s">
        <v>241</v>
      </c>
      <c r="C52" s="2">
        <v>36</v>
      </c>
      <c r="D52" s="7">
        <f>SUM(C52*106)+318</f>
        <v>4134</v>
      </c>
      <c r="E52" s="10" t="s">
        <v>280</v>
      </c>
      <c r="F52" s="6"/>
      <c r="G52" s="30" t="s">
        <v>55</v>
      </c>
      <c r="H52" s="10" t="s">
        <v>130</v>
      </c>
      <c r="I52" s="48" t="s">
        <v>325</v>
      </c>
    </row>
    <row r="53" spans="1:9" s="3" customFormat="1" x14ac:dyDescent="0.2">
      <c r="A53" s="4">
        <v>41657</v>
      </c>
      <c r="B53" s="2" t="s">
        <v>309</v>
      </c>
      <c r="C53" s="2">
        <v>34</v>
      </c>
      <c r="D53" s="7">
        <f t="shared" si="1"/>
        <v>3922</v>
      </c>
      <c r="E53" s="10" t="s">
        <v>10</v>
      </c>
      <c r="F53" s="6"/>
      <c r="G53" s="30" t="s">
        <v>62</v>
      </c>
      <c r="H53" s="10" t="s">
        <v>16</v>
      </c>
      <c r="I53" s="48" t="s">
        <v>373</v>
      </c>
    </row>
    <row r="54" spans="1:9" s="3" customFormat="1" x14ac:dyDescent="0.2">
      <c r="A54" s="4">
        <v>41659</v>
      </c>
      <c r="B54" s="2" t="s">
        <v>279</v>
      </c>
      <c r="C54" s="2">
        <v>24</v>
      </c>
      <c r="D54" s="7">
        <f t="shared" si="1"/>
        <v>2862</v>
      </c>
      <c r="E54" s="10" t="s">
        <v>21</v>
      </c>
      <c r="F54" s="6"/>
      <c r="G54" s="30" t="s">
        <v>28</v>
      </c>
      <c r="H54" s="10" t="s">
        <v>12</v>
      </c>
      <c r="I54" s="48" t="s">
        <v>373</v>
      </c>
    </row>
    <row r="55" spans="1:9" s="3" customFormat="1" x14ac:dyDescent="0.2">
      <c r="A55" s="4">
        <v>41663</v>
      </c>
      <c r="B55" s="2" t="s">
        <v>236</v>
      </c>
      <c r="C55" s="2">
        <v>37</v>
      </c>
      <c r="D55" s="7">
        <f t="shared" si="1"/>
        <v>4240</v>
      </c>
      <c r="E55" s="10" t="s">
        <v>259</v>
      </c>
      <c r="F55" s="6"/>
      <c r="G55" s="30" t="s">
        <v>55</v>
      </c>
      <c r="H55" s="10" t="s">
        <v>177</v>
      </c>
      <c r="I55" s="48" t="s">
        <v>373</v>
      </c>
    </row>
    <row r="56" spans="1:9" s="3" customFormat="1" x14ac:dyDescent="0.2">
      <c r="A56" s="4">
        <v>41663</v>
      </c>
      <c r="B56" s="2" t="s">
        <v>254</v>
      </c>
      <c r="C56" s="2">
        <v>31</v>
      </c>
      <c r="D56" s="7">
        <f t="shared" si="1"/>
        <v>3604</v>
      </c>
      <c r="E56" s="10" t="s">
        <v>21</v>
      </c>
      <c r="F56" s="6"/>
      <c r="G56" s="30" t="s">
        <v>67</v>
      </c>
      <c r="H56" s="10" t="s">
        <v>44</v>
      </c>
      <c r="I56" s="48" t="s">
        <v>66</v>
      </c>
    </row>
    <row r="57" spans="1:9" s="3" customFormat="1" x14ac:dyDescent="0.2">
      <c r="A57" s="4">
        <v>41664</v>
      </c>
      <c r="B57" s="2" t="s">
        <v>270</v>
      </c>
      <c r="C57" s="2">
        <v>28</v>
      </c>
      <c r="D57" s="7">
        <f>SUM(C57*106)+318+500</f>
        <v>3786</v>
      </c>
      <c r="E57" s="10" t="s">
        <v>246</v>
      </c>
      <c r="F57" s="6"/>
      <c r="G57" s="30" t="s">
        <v>278</v>
      </c>
      <c r="H57" s="10" t="s">
        <v>43</v>
      </c>
      <c r="I57" s="48" t="s">
        <v>18</v>
      </c>
    </row>
    <row r="58" spans="1:9" s="3" customFormat="1" x14ac:dyDescent="0.2">
      <c r="A58" s="4">
        <v>41667</v>
      </c>
      <c r="B58" s="2" t="s">
        <v>261</v>
      </c>
      <c r="C58" s="2">
        <v>9</v>
      </c>
      <c r="D58" s="7">
        <f t="shared" si="1"/>
        <v>1272</v>
      </c>
      <c r="E58" s="10" t="s">
        <v>10</v>
      </c>
      <c r="F58" s="6"/>
      <c r="G58" s="30" t="s">
        <v>11</v>
      </c>
      <c r="H58" s="10" t="s">
        <v>12</v>
      </c>
      <c r="I58" s="48" t="s">
        <v>373</v>
      </c>
    </row>
    <row r="59" spans="1:9" s="3" customFormat="1" x14ac:dyDescent="0.2">
      <c r="A59" s="4">
        <v>41670</v>
      </c>
      <c r="B59" s="2" t="s">
        <v>249</v>
      </c>
      <c r="C59" s="2">
        <v>30</v>
      </c>
      <c r="D59" s="7">
        <f t="shared" si="1"/>
        <v>3498</v>
      </c>
      <c r="E59" s="10" t="s">
        <v>280</v>
      </c>
      <c r="F59" s="6"/>
      <c r="G59" s="30" t="s">
        <v>162</v>
      </c>
      <c r="H59" s="10" t="s">
        <v>360</v>
      </c>
      <c r="I59" s="48" t="s">
        <v>325</v>
      </c>
    </row>
    <row r="60" spans="1:9" s="3" customFormat="1" ht="15.75" x14ac:dyDescent="0.25">
      <c r="A60" s="33" t="s">
        <v>86</v>
      </c>
      <c r="B60" s="5"/>
      <c r="C60" s="5"/>
      <c r="D60" s="34"/>
      <c r="E60" s="35"/>
      <c r="F60" s="36"/>
      <c r="G60" s="37"/>
      <c r="H60" s="35"/>
      <c r="I60" s="39"/>
    </row>
    <row r="61" spans="1:9" s="3" customFormat="1" x14ac:dyDescent="0.2">
      <c r="A61" s="4">
        <v>41671</v>
      </c>
      <c r="B61" s="2" t="s">
        <v>249</v>
      </c>
      <c r="C61" s="2">
        <v>30</v>
      </c>
      <c r="D61" s="7">
        <f>SUM(C61*106)+318</f>
        <v>3498</v>
      </c>
      <c r="E61" s="10" t="s">
        <v>246</v>
      </c>
      <c r="F61" s="6"/>
      <c r="G61" s="30" t="s">
        <v>82</v>
      </c>
      <c r="H61" s="10" t="s">
        <v>429</v>
      </c>
      <c r="I61" s="48" t="s">
        <v>66</v>
      </c>
    </row>
    <row r="62" spans="1:9" s="3" customFormat="1" x14ac:dyDescent="0.2">
      <c r="A62" s="4">
        <v>41671</v>
      </c>
      <c r="B62" s="2" t="s">
        <v>312</v>
      </c>
      <c r="C62" s="2">
        <v>20</v>
      </c>
      <c r="D62" s="7">
        <f>SUM(C62*106)+318</f>
        <v>2438</v>
      </c>
      <c r="E62" s="10" t="s">
        <v>10</v>
      </c>
      <c r="F62" s="6"/>
      <c r="G62" s="30" t="s">
        <v>197</v>
      </c>
      <c r="H62" s="10" t="s">
        <v>16</v>
      </c>
      <c r="I62" s="48" t="s">
        <v>373</v>
      </c>
    </row>
    <row r="63" spans="1:9" s="3" customFormat="1" x14ac:dyDescent="0.2">
      <c r="A63" s="4">
        <v>42041</v>
      </c>
      <c r="B63" s="2" t="s">
        <v>241</v>
      </c>
      <c r="C63" s="2">
        <v>36</v>
      </c>
      <c r="D63" s="7">
        <f>SUM(C63*106)+318+500</f>
        <v>4634</v>
      </c>
      <c r="E63" s="10" t="s">
        <v>176</v>
      </c>
      <c r="F63" s="6"/>
      <c r="G63" s="30" t="s">
        <v>31</v>
      </c>
      <c r="H63" s="10" t="s">
        <v>12</v>
      </c>
      <c r="I63" s="48" t="s">
        <v>18</v>
      </c>
    </row>
    <row r="64" spans="1:9" s="3" customFormat="1" x14ac:dyDescent="0.2">
      <c r="A64" s="4">
        <v>41681</v>
      </c>
      <c r="B64" s="2" t="s">
        <v>233</v>
      </c>
      <c r="C64" s="2">
        <v>23</v>
      </c>
      <c r="D64" s="7">
        <f>SUM(C64*106)+318</f>
        <v>2756</v>
      </c>
      <c r="E64" s="10" t="s">
        <v>10</v>
      </c>
      <c r="F64" s="6"/>
      <c r="G64" s="30" t="s">
        <v>36</v>
      </c>
      <c r="H64" s="10" t="s">
        <v>12</v>
      </c>
      <c r="I64" s="48" t="s">
        <v>373</v>
      </c>
    </row>
    <row r="65" spans="1:9" s="38" customFormat="1" ht="15.75" x14ac:dyDescent="0.25">
      <c r="A65" s="4">
        <v>41684</v>
      </c>
      <c r="B65" s="2" t="s">
        <v>310</v>
      </c>
      <c r="C65" s="2">
        <v>13</v>
      </c>
      <c r="D65" s="7">
        <f>SUM(C65*106)+318</f>
        <v>1696</v>
      </c>
      <c r="E65" s="10" t="s">
        <v>21</v>
      </c>
      <c r="F65" s="6"/>
      <c r="G65" s="30" t="s">
        <v>49</v>
      </c>
      <c r="H65" s="10" t="s">
        <v>83</v>
      </c>
      <c r="I65" s="48" t="s">
        <v>66</v>
      </c>
    </row>
    <row r="66" spans="1:9" s="3" customFormat="1" x14ac:dyDescent="0.2">
      <c r="A66" s="4">
        <v>41685</v>
      </c>
      <c r="B66" s="2" t="s">
        <v>250</v>
      </c>
      <c r="C66" s="2">
        <v>24</v>
      </c>
      <c r="D66" s="7">
        <f>SUM(C66*106)+318+500</f>
        <v>3362</v>
      </c>
      <c r="E66" s="10" t="s">
        <v>246</v>
      </c>
      <c r="F66" s="6"/>
      <c r="G66" s="30" t="s">
        <v>154</v>
      </c>
      <c r="H66" s="10" t="s">
        <v>41</v>
      </c>
      <c r="I66" s="48" t="s">
        <v>18</v>
      </c>
    </row>
    <row r="67" spans="1:9" s="3" customFormat="1" x14ac:dyDescent="0.2">
      <c r="A67" s="4">
        <v>41685</v>
      </c>
      <c r="B67" s="2" t="s">
        <v>279</v>
      </c>
      <c r="C67" s="2">
        <v>24</v>
      </c>
      <c r="D67" s="7">
        <f>SUM(C67*106)+318+500</f>
        <v>3362</v>
      </c>
      <c r="E67" s="10" t="s">
        <v>176</v>
      </c>
      <c r="F67" s="6"/>
      <c r="G67" s="30" t="s">
        <v>16</v>
      </c>
      <c r="H67" s="10" t="s">
        <v>12</v>
      </c>
      <c r="I67" s="48" t="s">
        <v>18</v>
      </c>
    </row>
    <row r="68" spans="1:9" s="3" customFormat="1" x14ac:dyDescent="0.2">
      <c r="A68" s="4">
        <v>42050</v>
      </c>
      <c r="B68" s="2" t="s">
        <v>240</v>
      </c>
      <c r="C68" s="2">
        <v>11</v>
      </c>
      <c r="D68" s="7">
        <f>SUM(C68*106)+318</f>
        <v>1484</v>
      </c>
      <c r="E68" s="10" t="s">
        <v>10</v>
      </c>
      <c r="F68" s="6"/>
      <c r="G68" s="30" t="s">
        <v>56</v>
      </c>
      <c r="H68" s="10" t="s">
        <v>16</v>
      </c>
      <c r="I68" s="48" t="s">
        <v>373</v>
      </c>
    </row>
    <row r="69" spans="1:9" s="3" customFormat="1" x14ac:dyDescent="0.2">
      <c r="A69" s="4">
        <v>41691</v>
      </c>
      <c r="B69" s="2" t="s">
        <v>245</v>
      </c>
      <c r="C69" s="2">
        <v>41</v>
      </c>
      <c r="D69" s="7">
        <f>SUM(C69*106)+318</f>
        <v>4664</v>
      </c>
      <c r="E69" s="10" t="s">
        <v>259</v>
      </c>
      <c r="F69" s="6"/>
      <c r="G69" s="30" t="s">
        <v>149</v>
      </c>
      <c r="H69" s="10" t="s">
        <v>156</v>
      </c>
      <c r="I69" s="48" t="s">
        <v>373</v>
      </c>
    </row>
    <row r="70" spans="1:9" s="3" customFormat="1" x14ac:dyDescent="0.2">
      <c r="A70" s="4">
        <v>42063</v>
      </c>
      <c r="B70" s="2" t="s">
        <v>235</v>
      </c>
      <c r="C70" s="2">
        <v>21</v>
      </c>
      <c r="D70" s="7">
        <f>SUM(C70*106)+318</f>
        <v>2544</v>
      </c>
      <c r="E70" s="10" t="s">
        <v>280</v>
      </c>
      <c r="F70" s="6"/>
      <c r="G70" s="30" t="s">
        <v>154</v>
      </c>
      <c r="H70" s="10" t="s">
        <v>429</v>
      </c>
      <c r="I70" s="48" t="s">
        <v>325</v>
      </c>
    </row>
    <row r="71" spans="1:9" s="3" customFormat="1" x14ac:dyDescent="0.2">
      <c r="A71" s="4">
        <v>41698</v>
      </c>
      <c r="B71" s="2" t="s">
        <v>330</v>
      </c>
      <c r="C71" s="2">
        <v>15</v>
      </c>
      <c r="D71" s="7">
        <f>SUM(C71*106)+318</f>
        <v>1908</v>
      </c>
      <c r="E71" s="10" t="s">
        <v>21</v>
      </c>
      <c r="F71" s="6"/>
      <c r="G71" s="30" t="s">
        <v>69</v>
      </c>
      <c r="H71" s="10" t="s">
        <v>68</v>
      </c>
      <c r="I71" s="48" t="s">
        <v>66</v>
      </c>
    </row>
    <row r="72" spans="1:9" s="3" customFormat="1" ht="15.75" x14ac:dyDescent="0.25">
      <c r="A72" s="33" t="s">
        <v>87</v>
      </c>
      <c r="B72" s="5"/>
      <c r="C72" s="5"/>
      <c r="D72" s="34"/>
      <c r="E72" s="35"/>
      <c r="F72" s="36"/>
      <c r="G72" s="37"/>
      <c r="H72" s="35"/>
      <c r="I72" s="39"/>
    </row>
    <row r="73" spans="1:9" s="3" customFormat="1" ht="13.5" thickBot="1" x14ac:dyDescent="0.25">
      <c r="A73" s="4">
        <v>41699</v>
      </c>
      <c r="B73" s="2" t="s">
        <v>381</v>
      </c>
      <c r="C73" s="2">
        <v>48</v>
      </c>
      <c r="D73" s="7">
        <f>SUM(C73*106)+318</f>
        <v>5406</v>
      </c>
      <c r="E73" s="10" t="s">
        <v>176</v>
      </c>
      <c r="F73" s="6"/>
      <c r="G73" s="30" t="s">
        <v>163</v>
      </c>
      <c r="H73" s="10" t="s">
        <v>41</v>
      </c>
      <c r="I73" s="48" t="s">
        <v>430</v>
      </c>
    </row>
    <row r="74" spans="1:9" s="3" customFormat="1" ht="13.5" thickBot="1" x14ac:dyDescent="0.25">
      <c r="A74" s="4"/>
      <c r="B74" s="2"/>
      <c r="C74" s="105">
        <f>SUM(C4:C73)</f>
        <v>1552</v>
      </c>
      <c r="D74" s="106">
        <f>SUM(D4:D73)</f>
        <v>190728</v>
      </c>
      <c r="E74" s="10"/>
      <c r="G74" s="30"/>
      <c r="H74" s="10"/>
      <c r="I74" s="9"/>
    </row>
    <row r="75" spans="1:9" s="3" customFormat="1" x14ac:dyDescent="0.2">
      <c r="A75" s="4"/>
      <c r="B75" s="2"/>
      <c r="C75" s="94"/>
      <c r="D75" s="104"/>
      <c r="E75" s="10"/>
      <c r="G75" s="30"/>
      <c r="H75" s="10"/>
      <c r="I75" s="9"/>
    </row>
    <row r="76" spans="1:9" s="3" customFormat="1" ht="15.75" x14ac:dyDescent="0.25">
      <c r="A76" s="19" t="s">
        <v>387</v>
      </c>
      <c r="B76" s="19"/>
      <c r="C76" s="19"/>
      <c r="D76" s="19" t="s">
        <v>356</v>
      </c>
      <c r="E76" s="13"/>
      <c r="F76" s="13"/>
      <c r="G76" s="13"/>
      <c r="H76" s="19"/>
      <c r="I76" s="19"/>
    </row>
    <row r="77" spans="1:9" s="3" customFormat="1" ht="15.75" x14ac:dyDescent="0.25">
      <c r="A77" s="19" t="s">
        <v>95</v>
      </c>
      <c r="B77" s="19"/>
      <c r="C77" s="19"/>
      <c r="D77" s="19" t="s">
        <v>420</v>
      </c>
      <c r="E77" s="13"/>
      <c r="F77" s="13"/>
      <c r="G77" s="13" t="s">
        <v>421</v>
      </c>
      <c r="H77" s="19"/>
      <c r="I77" s="19"/>
    </row>
    <row r="78" spans="1:9" s="3" customFormat="1" ht="15.75" x14ac:dyDescent="0.25">
      <c r="A78" s="19" t="s">
        <v>99</v>
      </c>
      <c r="B78" s="19"/>
      <c r="C78" s="19"/>
      <c r="D78" s="19" t="s">
        <v>291</v>
      </c>
      <c r="E78" s="13"/>
      <c r="F78" s="13"/>
      <c r="G78" s="13" t="s">
        <v>292</v>
      </c>
      <c r="H78" s="19"/>
      <c r="I78" s="19"/>
    </row>
    <row r="79" spans="1:9" s="38" customFormat="1" ht="15.75" x14ac:dyDescent="0.25">
      <c r="A79"/>
      <c r="B79"/>
      <c r="C79"/>
      <c r="D79" s="8"/>
      <c r="E79" s="21"/>
      <c r="F79"/>
      <c r="G79" s="30"/>
      <c r="H79" s="27"/>
      <c r="I79" s="9"/>
    </row>
    <row r="80" spans="1:9" s="3" customFormat="1" x14ac:dyDescent="0.2">
      <c r="A80"/>
      <c r="B80" s="3" t="s">
        <v>373</v>
      </c>
      <c r="C80" s="3" t="s">
        <v>431</v>
      </c>
      <c r="D80"/>
      <c r="E80"/>
      <c r="F80"/>
      <c r="G80"/>
      <c r="H80" s="27"/>
      <c r="I80" s="9"/>
    </row>
    <row r="81" spans="1:9" s="3" customFormat="1" x14ac:dyDescent="0.2">
      <c r="A81"/>
      <c r="B81" s="3" t="s">
        <v>430</v>
      </c>
      <c r="C81" s="3" t="s">
        <v>432</v>
      </c>
      <c r="D81"/>
      <c r="E81" t="s">
        <v>224</v>
      </c>
      <c r="F81"/>
      <c r="G81"/>
      <c r="H81" s="27"/>
      <c r="I81" s="9"/>
    </row>
    <row r="82" spans="1:9" s="3" customFormat="1" x14ac:dyDescent="0.2">
      <c r="A82"/>
      <c r="B82" s="3" t="s">
        <v>424</v>
      </c>
      <c r="C82" s="3" t="s">
        <v>433</v>
      </c>
      <c r="D82"/>
      <c r="E82" s="31" t="s">
        <v>434</v>
      </c>
      <c r="F82"/>
      <c r="G82"/>
      <c r="H82" s="27"/>
      <c r="I82" s="50" t="s">
        <v>435</v>
      </c>
    </row>
    <row r="83" spans="1:9" s="3" customFormat="1" x14ac:dyDescent="0.2">
      <c r="A83"/>
      <c r="B83" s="3" t="s">
        <v>18</v>
      </c>
      <c r="C83" s="3" t="s">
        <v>214</v>
      </c>
      <c r="D83"/>
      <c r="E83" s="32" t="s">
        <v>92</v>
      </c>
      <c r="F83"/>
      <c r="G83"/>
      <c r="H83" s="27"/>
      <c r="I83" s="9"/>
    </row>
    <row r="84" spans="1:9" s="19" customFormat="1" ht="15.75" x14ac:dyDescent="0.25">
      <c r="A84" s="51"/>
      <c r="B84" s="3" t="s">
        <v>66</v>
      </c>
      <c r="C84" s="3" t="s">
        <v>216</v>
      </c>
      <c r="D84"/>
      <c r="E84" s="31" t="s">
        <v>422</v>
      </c>
      <c r="F84"/>
      <c r="G84"/>
      <c r="H84" s="27"/>
      <c r="I84" s="9"/>
    </row>
    <row r="85" spans="1:9" s="19" customFormat="1" ht="15.75" x14ac:dyDescent="0.25">
      <c r="A85"/>
      <c r="B85" s="3" t="s">
        <v>325</v>
      </c>
      <c r="C85" s="3" t="s">
        <v>436</v>
      </c>
      <c r="D85"/>
      <c r="E85"/>
      <c r="F85"/>
      <c r="G85"/>
      <c r="H85" s="27"/>
      <c r="I85" s="9"/>
    </row>
    <row r="86" spans="1:9" s="19" customFormat="1" ht="15.75" x14ac:dyDescent="0.25">
      <c r="A86"/>
      <c r="B86" s="3" t="s">
        <v>37</v>
      </c>
      <c r="C86" s="3" t="s">
        <v>219</v>
      </c>
      <c r="D86"/>
      <c r="E86"/>
      <c r="F86"/>
      <c r="G86"/>
      <c r="H86" s="27"/>
      <c r="I86" s="9"/>
    </row>
    <row r="87" spans="1:9" x14ac:dyDescent="0.2">
      <c r="B87" s="3" t="s">
        <v>374</v>
      </c>
    </row>
    <row r="89" spans="1:9" x14ac:dyDescent="0.2">
      <c r="D89" s="8">
        <f>SUM(D47:D73)</f>
        <v>75034</v>
      </c>
    </row>
    <row r="91" spans="1:9" x14ac:dyDescent="0.2">
      <c r="B91" s="40" t="s">
        <v>112</v>
      </c>
      <c r="D91" s="8">
        <v>4502</v>
      </c>
    </row>
    <row r="93" spans="1:9" x14ac:dyDescent="0.2">
      <c r="B93" s="42" t="s">
        <v>113</v>
      </c>
      <c r="C93" s="43"/>
      <c r="D93" s="44">
        <f>SUM(D89:D91)</f>
        <v>79536</v>
      </c>
    </row>
    <row r="96" spans="1:9" hidden="1" x14ac:dyDescent="0.2"/>
    <row r="97" spans="2:5" hidden="1" x14ac:dyDescent="0.2">
      <c r="B97" s="3"/>
      <c r="C97" s="3" t="s">
        <v>114</v>
      </c>
      <c r="D97" s="20" t="s">
        <v>115</v>
      </c>
      <c r="E97" s="45" t="s">
        <v>116</v>
      </c>
    </row>
    <row r="98" spans="2:5" hidden="1" x14ac:dyDescent="0.2"/>
    <row r="99" spans="2:5" hidden="1" x14ac:dyDescent="0.2">
      <c r="B99" s="3" t="s">
        <v>298</v>
      </c>
      <c r="C99" s="8">
        <f>D47+D48+D50+D51+D53+D58+D62+D64+D68</f>
        <v>20352</v>
      </c>
      <c r="D99" s="8">
        <f>C99*0.06</f>
        <v>1221.1199999999999</v>
      </c>
      <c r="E99" s="21">
        <f>SUM(C99:D99)</f>
        <v>21573.119999999999</v>
      </c>
    </row>
    <row r="100" spans="2:5" hidden="1" x14ac:dyDescent="0.2">
      <c r="B100" s="3" t="s">
        <v>299</v>
      </c>
      <c r="C100" s="8">
        <f>D49+D54+D56+D65+D71</f>
        <v>11554</v>
      </c>
      <c r="D100" s="8">
        <f>C100*0.06</f>
        <v>693.24</v>
      </c>
      <c r="E100" s="21">
        <f>SUM(C100:D100)</f>
        <v>12247.24</v>
      </c>
    </row>
    <row r="101" spans="2:5" hidden="1" x14ac:dyDescent="0.2">
      <c r="B101" s="3" t="s">
        <v>300</v>
      </c>
      <c r="C101" s="8">
        <f>D52+D55+D57+D59+D61+D63+D66+D67+D69+D70+D73</f>
        <v>43128</v>
      </c>
      <c r="D101" s="8">
        <f>C101*0.06</f>
        <v>2587.6799999999998</v>
      </c>
      <c r="E101" s="21">
        <f>SUM(C101:D101)</f>
        <v>45715.68</v>
      </c>
    </row>
    <row r="102" spans="2:5" hidden="1" x14ac:dyDescent="0.2">
      <c r="B102" s="3"/>
      <c r="C102" s="8"/>
    </row>
    <row r="103" spans="2:5" hidden="1" x14ac:dyDescent="0.2">
      <c r="C103" s="41">
        <f>SUM(C99:C101)</f>
        <v>75034</v>
      </c>
      <c r="D103" s="41">
        <f>SUM(D99:D101)</f>
        <v>4502.04</v>
      </c>
      <c r="E103" s="46">
        <f>SUM(C103:D103)</f>
        <v>79536.039999999994</v>
      </c>
    </row>
    <row r="104" spans="2:5" hidden="1" x14ac:dyDescent="0.2"/>
    <row r="105" spans="2:5" hidden="1" x14ac:dyDescent="0.2"/>
    <row r="106" spans="2:5" hidden="1" x14ac:dyDescent="0.2"/>
    <row r="107" spans="2:5" hidden="1" x14ac:dyDescent="0.2"/>
    <row r="108" spans="2:5" hidden="1" x14ac:dyDescent="0.2"/>
    <row r="109" spans="2:5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9"/>
  <sheetViews>
    <sheetView workbookViewId="0">
      <selection activeCell="D56" sqref="D56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5.28515625" style="9" customWidth="1"/>
    <col min="12" max="12" width="12.28515625" bestFit="1" customWidth="1"/>
  </cols>
  <sheetData>
    <row r="1" spans="1:9" s="18" customFormat="1" ht="20.25" x14ac:dyDescent="0.3">
      <c r="A1" s="15" t="s">
        <v>437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13"/>
      <c r="G3" s="29"/>
      <c r="H3" s="13"/>
      <c r="I3" s="25"/>
    </row>
    <row r="4" spans="1:9" s="3" customFormat="1" ht="13.5" customHeight="1" x14ac:dyDescent="0.2">
      <c r="A4" s="4">
        <v>41535</v>
      </c>
      <c r="B4" s="2" t="s">
        <v>358</v>
      </c>
      <c r="C4" s="2">
        <v>14</v>
      </c>
      <c r="D4" s="7">
        <f>SUM(C4*106)</f>
        <v>1484</v>
      </c>
      <c r="E4" s="10" t="s">
        <v>10</v>
      </c>
      <c r="F4" s="6"/>
      <c r="G4" s="30" t="s">
        <v>11</v>
      </c>
      <c r="H4" s="10" t="s">
        <v>12</v>
      </c>
      <c r="I4" s="48" t="s">
        <v>373</v>
      </c>
    </row>
    <row r="5" spans="1:9" s="38" customFormat="1" ht="15.75" x14ac:dyDescent="0.25">
      <c r="A5" s="4">
        <v>41537</v>
      </c>
      <c r="B5" s="2" t="s">
        <v>250</v>
      </c>
      <c r="C5" s="2">
        <v>24</v>
      </c>
      <c r="D5" s="7">
        <f>SUM(C5*106)</f>
        <v>2544</v>
      </c>
      <c r="E5" s="10" t="s">
        <v>10</v>
      </c>
      <c r="F5" s="49"/>
      <c r="G5" s="30" t="s">
        <v>36</v>
      </c>
      <c r="H5" s="10" t="s">
        <v>12</v>
      </c>
      <c r="I5" s="48" t="s">
        <v>373</v>
      </c>
    </row>
    <row r="6" spans="1:9" s="3" customFormat="1" ht="13.5" customHeight="1" x14ac:dyDescent="0.2">
      <c r="A6" s="4">
        <v>41542</v>
      </c>
      <c r="B6" s="2" t="s">
        <v>240</v>
      </c>
      <c r="C6" s="2">
        <v>11</v>
      </c>
      <c r="D6" s="7">
        <f>SUM(C6*106)</f>
        <v>1166</v>
      </c>
      <c r="E6" s="10" t="s">
        <v>10</v>
      </c>
      <c r="F6" s="6"/>
      <c r="G6" s="30" t="s">
        <v>16</v>
      </c>
      <c r="H6" s="10" t="s">
        <v>12</v>
      </c>
      <c r="I6" s="48" t="s">
        <v>373</v>
      </c>
    </row>
    <row r="7" spans="1:9" s="3" customFormat="1" x14ac:dyDescent="0.2">
      <c r="A7" s="4">
        <v>41546</v>
      </c>
      <c r="B7" s="2" t="s">
        <v>312</v>
      </c>
      <c r="C7" s="2">
        <v>20</v>
      </c>
      <c r="D7" s="7">
        <f>SUM(C7*106)</f>
        <v>2120</v>
      </c>
      <c r="E7" s="10" t="s">
        <v>10</v>
      </c>
      <c r="F7" s="6"/>
      <c r="G7" s="30" t="s">
        <v>177</v>
      </c>
      <c r="H7" s="10" t="s">
        <v>143</v>
      </c>
      <c r="I7" s="48" t="s">
        <v>373</v>
      </c>
    </row>
    <row r="8" spans="1:9" s="3" customFormat="1" ht="15.75" x14ac:dyDescent="0.25">
      <c r="A8" s="5" t="s">
        <v>32</v>
      </c>
      <c r="B8" s="1"/>
      <c r="C8" s="11"/>
      <c r="D8" s="12"/>
      <c r="E8" s="24"/>
      <c r="F8" s="13"/>
      <c r="G8" s="29"/>
      <c r="H8" s="13"/>
      <c r="I8" s="25"/>
    </row>
    <row r="9" spans="1:9" s="3" customFormat="1" x14ac:dyDescent="0.2">
      <c r="A9" s="4">
        <v>41551</v>
      </c>
      <c r="B9" s="2" t="s">
        <v>233</v>
      </c>
      <c r="C9" s="2">
        <v>23</v>
      </c>
      <c r="D9" s="7">
        <f t="shared" ref="D9:D18" si="0">SUM(C9*106)</f>
        <v>2438</v>
      </c>
      <c r="E9" s="10" t="s">
        <v>10</v>
      </c>
      <c r="F9" s="6"/>
      <c r="G9" s="30" t="s">
        <v>36</v>
      </c>
      <c r="H9" s="10" t="s">
        <v>12</v>
      </c>
      <c r="I9" s="48" t="s">
        <v>18</v>
      </c>
    </row>
    <row r="10" spans="1:9" s="38" customFormat="1" ht="15.75" x14ac:dyDescent="0.25">
      <c r="A10" s="4">
        <v>41558</v>
      </c>
      <c r="B10" s="2" t="s">
        <v>232</v>
      </c>
      <c r="C10" s="2">
        <v>9</v>
      </c>
      <c r="D10" s="7">
        <f t="shared" si="0"/>
        <v>954</v>
      </c>
      <c r="E10" s="10" t="s">
        <v>10</v>
      </c>
      <c r="F10" s="6"/>
      <c r="G10" s="30" t="s">
        <v>16</v>
      </c>
      <c r="H10" s="10" t="s">
        <v>135</v>
      </c>
      <c r="I10" s="48" t="s">
        <v>66</v>
      </c>
    </row>
    <row r="11" spans="1:9" s="3" customFormat="1" x14ac:dyDescent="0.2">
      <c r="A11" s="4">
        <v>41560</v>
      </c>
      <c r="B11" s="2" t="s">
        <v>318</v>
      </c>
      <c r="C11" s="2">
        <v>53</v>
      </c>
      <c r="D11" s="7">
        <f>SUM(C11*106)</f>
        <v>5618</v>
      </c>
      <c r="E11" s="10" t="s">
        <v>10</v>
      </c>
      <c r="F11" s="6"/>
      <c r="G11" s="30" t="s">
        <v>123</v>
      </c>
      <c r="H11" s="10" t="s">
        <v>143</v>
      </c>
      <c r="I11" s="48" t="s">
        <v>373</v>
      </c>
    </row>
    <row r="12" spans="1:9" s="3" customFormat="1" x14ac:dyDescent="0.2">
      <c r="A12" s="4">
        <v>41560</v>
      </c>
      <c r="B12" s="2" t="s">
        <v>249</v>
      </c>
      <c r="C12" s="2">
        <v>30</v>
      </c>
      <c r="D12" s="7">
        <f t="shared" si="0"/>
        <v>3180</v>
      </c>
      <c r="E12" s="10" t="s">
        <v>176</v>
      </c>
      <c r="F12" s="6"/>
      <c r="G12" s="30" t="s">
        <v>22</v>
      </c>
      <c r="H12" s="27" t="s">
        <v>83</v>
      </c>
      <c r="I12" s="48" t="s">
        <v>18</v>
      </c>
    </row>
    <row r="13" spans="1:9" s="3" customFormat="1" x14ac:dyDescent="0.2">
      <c r="A13" s="4">
        <v>41563</v>
      </c>
      <c r="B13" s="2" t="s">
        <v>302</v>
      </c>
      <c r="C13" s="2">
        <v>29</v>
      </c>
      <c r="D13" s="7">
        <f t="shared" si="0"/>
        <v>3074</v>
      </c>
      <c r="E13" s="10" t="s">
        <v>10</v>
      </c>
      <c r="F13" s="6"/>
      <c r="G13" s="30" t="s">
        <v>31</v>
      </c>
      <c r="H13" s="10" t="s">
        <v>12</v>
      </c>
      <c r="I13" s="48" t="s">
        <v>373</v>
      </c>
    </row>
    <row r="14" spans="1:9" s="3" customFormat="1" x14ac:dyDescent="0.2">
      <c r="A14" s="4">
        <v>41566</v>
      </c>
      <c r="B14" s="2" t="s">
        <v>438</v>
      </c>
      <c r="C14" s="2">
        <v>30</v>
      </c>
      <c r="D14" s="7">
        <f t="shared" si="0"/>
        <v>3180</v>
      </c>
      <c r="E14" s="10" t="s">
        <v>145</v>
      </c>
      <c r="F14" s="6"/>
      <c r="G14" s="30" t="s">
        <v>141</v>
      </c>
      <c r="H14" s="10" t="s">
        <v>71</v>
      </c>
      <c r="I14" s="48" t="s">
        <v>18</v>
      </c>
    </row>
    <row r="15" spans="1:9" s="3" customFormat="1" x14ac:dyDescent="0.2">
      <c r="A15" s="4">
        <v>41566</v>
      </c>
      <c r="B15" s="2" t="s">
        <v>309</v>
      </c>
      <c r="C15" s="2">
        <v>34</v>
      </c>
      <c r="D15" s="7">
        <f t="shared" si="0"/>
        <v>3604</v>
      </c>
      <c r="E15" s="10" t="s">
        <v>439</v>
      </c>
      <c r="F15" s="6"/>
      <c r="G15" s="30" t="s">
        <v>69</v>
      </c>
      <c r="H15" s="27" t="s">
        <v>189</v>
      </c>
      <c r="I15" s="48" t="s">
        <v>373</v>
      </c>
    </row>
    <row r="16" spans="1:9" s="3" customFormat="1" x14ac:dyDescent="0.2">
      <c r="A16" s="4">
        <v>41574</v>
      </c>
      <c r="B16" s="2" t="s">
        <v>364</v>
      </c>
      <c r="C16" s="2">
        <v>44</v>
      </c>
      <c r="D16" s="7">
        <f t="shared" si="0"/>
        <v>4664</v>
      </c>
      <c r="E16" s="10" t="s">
        <v>10</v>
      </c>
      <c r="F16" s="49"/>
      <c r="G16" s="30" t="s">
        <v>62</v>
      </c>
      <c r="H16" s="10" t="s">
        <v>143</v>
      </c>
      <c r="I16" s="48" t="s">
        <v>66</v>
      </c>
    </row>
    <row r="17" spans="1:9" s="3" customFormat="1" x14ac:dyDescent="0.2">
      <c r="A17" s="4">
        <v>41574</v>
      </c>
      <c r="B17" s="2" t="s">
        <v>240</v>
      </c>
      <c r="C17" s="2">
        <v>11</v>
      </c>
      <c r="D17" s="7">
        <f t="shared" si="0"/>
        <v>1166</v>
      </c>
      <c r="E17" s="10" t="s">
        <v>26</v>
      </c>
      <c r="F17" s="6"/>
      <c r="G17" s="30" t="s">
        <v>55</v>
      </c>
      <c r="H17" s="10" t="s">
        <v>156</v>
      </c>
      <c r="I17" s="48" t="s">
        <v>325</v>
      </c>
    </row>
    <row r="18" spans="1:9" s="3" customFormat="1" x14ac:dyDescent="0.2">
      <c r="A18" s="4">
        <v>41577</v>
      </c>
      <c r="B18" s="2" t="s">
        <v>240</v>
      </c>
      <c r="C18" s="2">
        <v>11</v>
      </c>
      <c r="D18" s="7">
        <f t="shared" si="0"/>
        <v>1166</v>
      </c>
      <c r="E18" s="10" t="s">
        <v>10</v>
      </c>
      <c r="F18" s="6"/>
      <c r="G18" s="30" t="s">
        <v>16</v>
      </c>
      <c r="H18" s="10" t="s">
        <v>12</v>
      </c>
      <c r="I18" s="48" t="s">
        <v>373</v>
      </c>
    </row>
    <row r="19" spans="1:9" s="3" customFormat="1" ht="15.75" x14ac:dyDescent="0.25">
      <c r="A19" s="5" t="s">
        <v>60</v>
      </c>
      <c r="B19" s="1"/>
      <c r="C19" s="11"/>
      <c r="D19" s="12"/>
      <c r="E19" s="24"/>
      <c r="F19" s="13"/>
      <c r="G19" s="29" t="s">
        <v>224</v>
      </c>
      <c r="H19" s="13"/>
      <c r="I19" s="25"/>
    </row>
    <row r="20" spans="1:9" s="3" customFormat="1" x14ac:dyDescent="0.2">
      <c r="A20" s="4">
        <v>41584</v>
      </c>
      <c r="B20" s="2" t="s">
        <v>319</v>
      </c>
      <c r="C20" s="2">
        <v>35</v>
      </c>
      <c r="D20" s="7">
        <f t="shared" ref="D20:D26" si="1">SUM(C20*106)</f>
        <v>3710</v>
      </c>
      <c r="E20" s="10" t="s">
        <v>10</v>
      </c>
      <c r="F20" s="6"/>
      <c r="G20" s="30" t="s">
        <v>46</v>
      </c>
      <c r="H20" s="10" t="s">
        <v>12</v>
      </c>
      <c r="I20" s="48" t="s">
        <v>18</v>
      </c>
    </row>
    <row r="21" spans="1:9" s="3" customFormat="1" x14ac:dyDescent="0.2">
      <c r="A21" s="4">
        <v>41598</v>
      </c>
      <c r="B21" s="2" t="s">
        <v>250</v>
      </c>
      <c r="C21" s="2">
        <v>24</v>
      </c>
      <c r="D21" s="7">
        <f t="shared" si="1"/>
        <v>2544</v>
      </c>
      <c r="E21" s="10" t="s">
        <v>10</v>
      </c>
      <c r="F21" s="6"/>
      <c r="G21" s="30" t="s">
        <v>36</v>
      </c>
      <c r="H21" s="10" t="s">
        <v>12</v>
      </c>
      <c r="I21" s="48" t="s">
        <v>373</v>
      </c>
    </row>
    <row r="22" spans="1:9" s="3" customFormat="1" x14ac:dyDescent="0.2">
      <c r="A22" s="4">
        <v>41601</v>
      </c>
      <c r="B22" s="2" t="s">
        <v>269</v>
      </c>
      <c r="C22" s="2">
        <v>41</v>
      </c>
      <c r="D22" s="7">
        <f>SUM(C22*106)</f>
        <v>4346</v>
      </c>
      <c r="E22" s="10" t="s">
        <v>259</v>
      </c>
      <c r="F22" s="6"/>
      <c r="G22" s="30" t="s">
        <v>69</v>
      </c>
      <c r="H22" s="10" t="s">
        <v>73</v>
      </c>
      <c r="I22" s="48" t="s">
        <v>37</v>
      </c>
    </row>
    <row r="23" spans="1:9" s="38" customFormat="1" ht="15.75" x14ac:dyDescent="0.25">
      <c r="A23" s="4">
        <v>41602</v>
      </c>
      <c r="B23" s="2" t="s">
        <v>440</v>
      </c>
      <c r="C23" s="2">
        <v>41</v>
      </c>
      <c r="D23" s="7">
        <f t="shared" si="1"/>
        <v>4346</v>
      </c>
      <c r="E23" s="10" t="s">
        <v>246</v>
      </c>
      <c r="F23" s="6"/>
      <c r="G23" s="30" t="s">
        <v>82</v>
      </c>
      <c r="H23" s="10" t="s">
        <v>256</v>
      </c>
      <c r="I23" s="48" t="s">
        <v>430</v>
      </c>
    </row>
    <row r="24" spans="1:9" s="3" customFormat="1" x14ac:dyDescent="0.2">
      <c r="A24" s="4">
        <v>41602</v>
      </c>
      <c r="B24" s="2" t="s">
        <v>269</v>
      </c>
      <c r="C24" s="2">
        <v>41</v>
      </c>
      <c r="D24" s="7">
        <f>SUM(C24*106)</f>
        <v>4346</v>
      </c>
      <c r="E24" s="10" t="s">
        <v>26</v>
      </c>
      <c r="F24" s="6"/>
      <c r="G24" s="30" t="s">
        <v>69</v>
      </c>
      <c r="H24" s="27" t="s">
        <v>31</v>
      </c>
      <c r="I24" s="48" t="s">
        <v>373</v>
      </c>
    </row>
    <row r="25" spans="1:9" s="3" customFormat="1" x14ac:dyDescent="0.2">
      <c r="A25" s="4">
        <v>41608</v>
      </c>
      <c r="B25" s="2" t="s">
        <v>241</v>
      </c>
      <c r="C25" s="2">
        <v>36</v>
      </c>
      <c r="D25" s="7">
        <f t="shared" si="1"/>
        <v>3816</v>
      </c>
      <c r="E25" s="10" t="s">
        <v>145</v>
      </c>
      <c r="F25" s="6"/>
      <c r="G25" s="30" t="s">
        <v>156</v>
      </c>
      <c r="H25" s="27" t="s">
        <v>143</v>
      </c>
      <c r="I25" s="48" t="s">
        <v>18</v>
      </c>
    </row>
    <row r="26" spans="1:9" s="3" customFormat="1" x14ac:dyDescent="0.2">
      <c r="A26" s="4">
        <v>41608</v>
      </c>
      <c r="B26" s="2" t="s">
        <v>440</v>
      </c>
      <c r="C26" s="2">
        <v>41</v>
      </c>
      <c r="D26" s="7">
        <f t="shared" si="1"/>
        <v>4346</v>
      </c>
      <c r="E26" s="10" t="s">
        <v>259</v>
      </c>
      <c r="G26" s="30" t="s">
        <v>346</v>
      </c>
      <c r="H26" s="10" t="s">
        <v>56</v>
      </c>
      <c r="I26" s="48" t="s">
        <v>430</v>
      </c>
    </row>
    <row r="27" spans="1:9" s="3" customFormat="1" ht="15.75" x14ac:dyDescent="0.25">
      <c r="A27" s="5" t="s">
        <v>70</v>
      </c>
      <c r="B27" s="1"/>
      <c r="C27" s="11"/>
      <c r="D27" s="12"/>
      <c r="E27" s="24"/>
      <c r="F27" s="13"/>
      <c r="G27" s="29"/>
      <c r="H27" s="13"/>
      <c r="I27" s="25"/>
    </row>
    <row r="28" spans="1:9" s="3" customFormat="1" x14ac:dyDescent="0.2">
      <c r="A28" s="4">
        <v>41609</v>
      </c>
      <c r="B28" s="2" t="s">
        <v>233</v>
      </c>
      <c r="C28" s="2">
        <v>23</v>
      </c>
      <c r="D28" s="7">
        <f t="shared" ref="D28:D34" si="2">SUM(C28*106)</f>
        <v>2438</v>
      </c>
      <c r="E28" s="10" t="s">
        <v>10</v>
      </c>
      <c r="G28" s="30" t="s">
        <v>141</v>
      </c>
      <c r="H28" s="10" t="s">
        <v>16</v>
      </c>
      <c r="I28" s="48" t="s">
        <v>18</v>
      </c>
    </row>
    <row r="29" spans="1:9" s="3" customFormat="1" x14ac:dyDescent="0.2">
      <c r="A29" s="4">
        <v>41614</v>
      </c>
      <c r="B29" s="2" t="s">
        <v>232</v>
      </c>
      <c r="C29" s="2">
        <v>9</v>
      </c>
      <c r="D29" s="7">
        <f t="shared" si="2"/>
        <v>954</v>
      </c>
      <c r="E29" s="10" t="s">
        <v>10</v>
      </c>
      <c r="G29" s="30" t="s">
        <v>11</v>
      </c>
      <c r="H29" s="27" t="s">
        <v>12</v>
      </c>
      <c r="I29" s="48" t="s">
        <v>373</v>
      </c>
    </row>
    <row r="30" spans="1:9" s="3" customFormat="1" x14ac:dyDescent="0.2">
      <c r="A30" s="4">
        <v>41615</v>
      </c>
      <c r="B30" s="2" t="s">
        <v>249</v>
      </c>
      <c r="C30" s="2">
        <v>30</v>
      </c>
      <c r="D30" s="7">
        <f>SUM(C30*106)</f>
        <v>3180</v>
      </c>
      <c r="E30" s="10" t="s">
        <v>441</v>
      </c>
      <c r="F30" s="6"/>
      <c r="G30" s="30" t="s">
        <v>69</v>
      </c>
      <c r="H30" s="27" t="s">
        <v>23</v>
      </c>
      <c r="I30" s="48" t="s">
        <v>373</v>
      </c>
    </row>
    <row r="31" spans="1:9" s="3" customFormat="1" x14ac:dyDescent="0.2">
      <c r="A31" s="4">
        <v>41619</v>
      </c>
      <c r="B31" s="2" t="s">
        <v>302</v>
      </c>
      <c r="C31" s="2">
        <v>29</v>
      </c>
      <c r="D31" s="7">
        <f t="shared" si="2"/>
        <v>3074</v>
      </c>
      <c r="E31" s="10" t="s">
        <v>10</v>
      </c>
      <c r="G31" s="30" t="s">
        <v>73</v>
      </c>
      <c r="H31" s="10" t="s">
        <v>12</v>
      </c>
      <c r="I31" s="48" t="s">
        <v>373</v>
      </c>
    </row>
    <row r="32" spans="1:9" s="3" customFormat="1" x14ac:dyDescent="0.2">
      <c r="A32" s="4">
        <v>41623</v>
      </c>
      <c r="B32" s="2" t="s">
        <v>283</v>
      </c>
      <c r="C32" s="2">
        <v>42</v>
      </c>
      <c r="D32" s="7">
        <f>SUM(C32*106)</f>
        <v>4452</v>
      </c>
      <c r="E32" s="10" t="s">
        <v>26</v>
      </c>
      <c r="F32" s="6"/>
      <c r="G32" s="30" t="s">
        <v>22</v>
      </c>
      <c r="H32" s="27" t="s">
        <v>196</v>
      </c>
      <c r="I32" s="48" t="s">
        <v>18</v>
      </c>
    </row>
    <row r="33" spans="1:12" s="3" customFormat="1" x14ac:dyDescent="0.2">
      <c r="A33" s="4">
        <v>41629</v>
      </c>
      <c r="B33" s="2" t="s">
        <v>241</v>
      </c>
      <c r="C33" s="2">
        <v>36</v>
      </c>
      <c r="D33" s="7">
        <f t="shared" si="2"/>
        <v>3816</v>
      </c>
      <c r="E33" s="10" t="s">
        <v>441</v>
      </c>
      <c r="F33" s="6"/>
      <c r="G33" s="30" t="s">
        <v>75</v>
      </c>
      <c r="H33" s="27" t="s">
        <v>41</v>
      </c>
      <c r="I33" s="48" t="s">
        <v>325</v>
      </c>
    </row>
    <row r="34" spans="1:12" s="3" customFormat="1" x14ac:dyDescent="0.2">
      <c r="A34" s="4">
        <v>41630</v>
      </c>
      <c r="B34" s="2" t="s">
        <v>315</v>
      </c>
      <c r="C34" s="2">
        <v>34</v>
      </c>
      <c r="D34" s="7">
        <f t="shared" si="2"/>
        <v>3604</v>
      </c>
      <c r="E34" s="10" t="s">
        <v>176</v>
      </c>
      <c r="F34" s="6"/>
      <c r="G34" s="30" t="s">
        <v>125</v>
      </c>
      <c r="H34" s="10" t="s">
        <v>156</v>
      </c>
      <c r="I34" s="48" t="s">
        <v>373</v>
      </c>
    </row>
    <row r="35" spans="1:12" s="3" customFormat="1" x14ac:dyDescent="0.2">
      <c r="A35" s="4">
        <v>41636</v>
      </c>
      <c r="B35" s="2" t="s">
        <v>305</v>
      </c>
      <c r="C35" s="2">
        <v>20</v>
      </c>
      <c r="D35" s="7">
        <f>SUM(C35*106)</f>
        <v>2120</v>
      </c>
      <c r="E35" s="10" t="s">
        <v>170</v>
      </c>
      <c r="F35" s="6"/>
      <c r="G35" s="30" t="s">
        <v>157</v>
      </c>
      <c r="H35" s="10" t="s">
        <v>31</v>
      </c>
      <c r="I35" s="48" t="s">
        <v>373</v>
      </c>
    </row>
    <row r="36" spans="1:12" s="38" customFormat="1" ht="15.75" x14ac:dyDescent="0.25">
      <c r="A36" s="4">
        <v>41637</v>
      </c>
      <c r="B36" s="2" t="s">
        <v>440</v>
      </c>
      <c r="C36" s="2">
        <v>41</v>
      </c>
      <c r="D36" s="7">
        <f>SUM(C36*106)</f>
        <v>4346</v>
      </c>
      <c r="E36" s="10" t="s">
        <v>145</v>
      </c>
      <c r="F36" s="6"/>
      <c r="G36" s="30" t="s">
        <v>123</v>
      </c>
      <c r="H36" s="10" t="s">
        <v>71</v>
      </c>
      <c r="I36" s="48" t="s">
        <v>37</v>
      </c>
    </row>
    <row r="37" spans="1:12" s="3" customFormat="1" ht="15.75" x14ac:dyDescent="0.25">
      <c r="A37" s="5" t="s">
        <v>84</v>
      </c>
      <c r="B37" s="1"/>
      <c r="C37" s="11"/>
      <c r="D37" s="12"/>
      <c r="E37" s="24"/>
      <c r="F37" s="13"/>
      <c r="G37" s="29"/>
      <c r="H37" s="13"/>
      <c r="I37" s="25"/>
    </row>
    <row r="38" spans="1:12" s="3" customFormat="1" x14ac:dyDescent="0.2">
      <c r="A38" s="4">
        <v>41284</v>
      </c>
      <c r="B38" s="2" t="s">
        <v>364</v>
      </c>
      <c r="C38" s="2">
        <v>44</v>
      </c>
      <c r="D38" s="7">
        <f t="shared" ref="D38:D50" si="3">SUM(C38*106)</f>
        <v>4664</v>
      </c>
      <c r="E38" s="10" t="s">
        <v>10</v>
      </c>
      <c r="F38" s="6"/>
      <c r="G38" s="30" t="s">
        <v>44</v>
      </c>
      <c r="H38" s="27" t="s">
        <v>12</v>
      </c>
      <c r="I38" s="48" t="s">
        <v>373</v>
      </c>
    </row>
    <row r="39" spans="1:12" s="3" customFormat="1" x14ac:dyDescent="0.2">
      <c r="A39" s="4">
        <v>41285</v>
      </c>
      <c r="B39" s="2" t="s">
        <v>309</v>
      </c>
      <c r="C39" s="2">
        <v>34</v>
      </c>
      <c r="D39" s="7">
        <f>SUM(C39*106)</f>
        <v>3604</v>
      </c>
      <c r="E39" s="10" t="s">
        <v>259</v>
      </c>
      <c r="F39" s="6"/>
      <c r="G39" s="30" t="s">
        <v>69</v>
      </c>
      <c r="H39" s="10" t="s">
        <v>44</v>
      </c>
      <c r="I39" s="48" t="s">
        <v>430</v>
      </c>
    </row>
    <row r="40" spans="1:12" s="3" customFormat="1" x14ac:dyDescent="0.2">
      <c r="A40" s="4">
        <v>41285</v>
      </c>
      <c r="B40" s="2" t="s">
        <v>269</v>
      </c>
      <c r="C40" s="2">
        <v>41</v>
      </c>
      <c r="D40" s="7">
        <f t="shared" si="3"/>
        <v>4346</v>
      </c>
      <c r="E40" s="10" t="s">
        <v>145</v>
      </c>
      <c r="F40" s="49"/>
      <c r="G40" s="30" t="s">
        <v>149</v>
      </c>
      <c r="H40" s="10" t="s">
        <v>156</v>
      </c>
      <c r="I40" s="48" t="s">
        <v>373</v>
      </c>
    </row>
    <row r="41" spans="1:12" s="3" customFormat="1" x14ac:dyDescent="0.2">
      <c r="A41" s="4">
        <v>41289</v>
      </c>
      <c r="B41" s="2" t="s">
        <v>240</v>
      </c>
      <c r="C41" s="2">
        <v>11</v>
      </c>
      <c r="D41" s="7">
        <f t="shared" si="3"/>
        <v>1166</v>
      </c>
      <c r="E41" s="10" t="s">
        <v>10</v>
      </c>
      <c r="F41" s="6"/>
      <c r="G41" s="30" t="s">
        <v>16</v>
      </c>
      <c r="H41" s="10" t="s">
        <v>12</v>
      </c>
      <c r="I41" s="48" t="s">
        <v>424</v>
      </c>
    </row>
    <row r="42" spans="1:12" s="3" customFormat="1" x14ac:dyDescent="0.2">
      <c r="A42" s="4">
        <v>41293</v>
      </c>
      <c r="B42" s="2" t="s">
        <v>251</v>
      </c>
      <c r="C42" s="2">
        <v>32</v>
      </c>
      <c r="D42" s="7">
        <f t="shared" si="3"/>
        <v>3392</v>
      </c>
      <c r="E42" s="10" t="s">
        <v>26</v>
      </c>
      <c r="F42" s="6"/>
      <c r="G42" s="30" t="s">
        <v>41</v>
      </c>
      <c r="H42" s="27" t="s">
        <v>31</v>
      </c>
      <c r="I42" s="48" t="s">
        <v>325</v>
      </c>
    </row>
    <row r="43" spans="1:12" s="3" customFormat="1" x14ac:dyDescent="0.2">
      <c r="A43" s="4">
        <v>41293</v>
      </c>
      <c r="B43" s="2" t="s">
        <v>241</v>
      </c>
      <c r="C43" s="2">
        <v>36</v>
      </c>
      <c r="D43" s="7">
        <f t="shared" si="3"/>
        <v>3816</v>
      </c>
      <c r="E43" s="10" t="s">
        <v>176</v>
      </c>
      <c r="F43" s="6"/>
      <c r="G43" s="30" t="s">
        <v>123</v>
      </c>
      <c r="H43" s="27" t="s">
        <v>28</v>
      </c>
      <c r="I43" s="48" t="s">
        <v>18</v>
      </c>
    </row>
    <row r="44" spans="1:12" s="3" customFormat="1" x14ac:dyDescent="0.2">
      <c r="A44" s="4">
        <v>41630</v>
      </c>
      <c r="B44" s="2" t="s">
        <v>315</v>
      </c>
      <c r="C44" s="2">
        <v>34</v>
      </c>
      <c r="D44" s="7">
        <f t="shared" si="3"/>
        <v>3604</v>
      </c>
      <c r="E44" s="10"/>
      <c r="F44" s="6"/>
      <c r="G44" s="30"/>
      <c r="H44" s="10"/>
      <c r="I44" s="47"/>
    </row>
    <row r="45" spans="1:12" s="3" customFormat="1" x14ac:dyDescent="0.2">
      <c r="A45" s="4">
        <v>41279</v>
      </c>
      <c r="B45" s="2" t="s">
        <v>251</v>
      </c>
      <c r="C45" s="2">
        <v>32</v>
      </c>
      <c r="D45" s="7">
        <f t="shared" si="3"/>
        <v>3392</v>
      </c>
      <c r="E45" s="10"/>
      <c r="F45" s="6"/>
      <c r="G45" s="30"/>
      <c r="H45" s="10"/>
      <c r="I45" s="47"/>
    </row>
    <row r="46" spans="1:12" s="3" customFormat="1" x14ac:dyDescent="0.2">
      <c r="A46" s="4">
        <v>41296</v>
      </c>
      <c r="B46" s="2" t="s">
        <v>319</v>
      </c>
      <c r="C46" s="2">
        <v>35</v>
      </c>
      <c r="D46" s="7">
        <f t="shared" si="3"/>
        <v>3710</v>
      </c>
      <c r="E46" s="10" t="s">
        <v>10</v>
      </c>
      <c r="F46" s="6"/>
      <c r="G46" s="30" t="s">
        <v>46</v>
      </c>
      <c r="H46" s="27" t="s">
        <v>12</v>
      </c>
      <c r="I46" s="48" t="s">
        <v>373</v>
      </c>
      <c r="L46" s="20"/>
    </row>
    <row r="47" spans="1:12" s="38" customFormat="1" ht="15.75" x14ac:dyDescent="0.25">
      <c r="A47" s="4">
        <v>41299</v>
      </c>
      <c r="B47" s="2" t="s">
        <v>235</v>
      </c>
      <c r="C47" s="2">
        <v>21</v>
      </c>
      <c r="D47" s="7">
        <f t="shared" si="3"/>
        <v>2226</v>
      </c>
      <c r="E47" s="10" t="s">
        <v>145</v>
      </c>
      <c r="F47" s="6"/>
      <c r="G47" s="30" t="s">
        <v>22</v>
      </c>
      <c r="H47" s="10" t="s">
        <v>156</v>
      </c>
      <c r="I47" s="48" t="s">
        <v>373</v>
      </c>
    </row>
    <row r="48" spans="1:12" s="3" customFormat="1" x14ac:dyDescent="0.2">
      <c r="A48" s="4">
        <v>41299</v>
      </c>
      <c r="B48" s="2" t="s">
        <v>241</v>
      </c>
      <c r="C48" s="2">
        <v>36</v>
      </c>
      <c r="D48" s="7">
        <f t="shared" si="3"/>
        <v>3816</v>
      </c>
      <c r="E48" s="10" t="s">
        <v>259</v>
      </c>
      <c r="F48" s="6"/>
      <c r="G48" s="30" t="s">
        <v>22</v>
      </c>
      <c r="H48" s="27" t="s">
        <v>56</v>
      </c>
      <c r="I48" s="48" t="s">
        <v>430</v>
      </c>
    </row>
    <row r="49" spans="1:9" s="3" customFormat="1" x14ac:dyDescent="0.2">
      <c r="A49" s="4">
        <v>41299</v>
      </c>
      <c r="B49" s="2" t="s">
        <v>438</v>
      </c>
      <c r="C49" s="2">
        <v>30</v>
      </c>
      <c r="D49" s="7">
        <f t="shared" si="3"/>
        <v>3180</v>
      </c>
      <c r="E49" s="10" t="s">
        <v>439</v>
      </c>
      <c r="G49" s="30" t="s">
        <v>22</v>
      </c>
      <c r="H49" s="27" t="s">
        <v>156</v>
      </c>
      <c r="I49" s="48" t="s">
        <v>424</v>
      </c>
    </row>
    <row r="50" spans="1:9" s="3" customFormat="1" x14ac:dyDescent="0.2">
      <c r="A50" s="4">
        <v>41300</v>
      </c>
      <c r="B50" s="2" t="s">
        <v>318</v>
      </c>
      <c r="C50" s="2">
        <v>53</v>
      </c>
      <c r="D50" s="7">
        <f t="shared" si="3"/>
        <v>5618</v>
      </c>
      <c r="E50" s="10" t="s">
        <v>10</v>
      </c>
      <c r="F50" s="49"/>
      <c r="G50" s="30" t="s">
        <v>69</v>
      </c>
      <c r="H50" s="10" t="s">
        <v>16</v>
      </c>
      <c r="I50" s="48" t="s">
        <v>373</v>
      </c>
    </row>
    <row r="51" spans="1:9" s="3" customFormat="1" ht="15.75" x14ac:dyDescent="0.25">
      <c r="A51" s="5" t="s">
        <v>86</v>
      </c>
      <c r="B51" s="1"/>
      <c r="C51" s="11"/>
      <c r="D51" s="12"/>
      <c r="E51" s="24"/>
      <c r="F51" s="13"/>
      <c r="G51" s="29"/>
      <c r="H51" s="13"/>
      <c r="I51" s="25"/>
    </row>
    <row r="52" spans="1:9" s="3" customFormat="1" x14ac:dyDescent="0.2">
      <c r="A52" s="4">
        <v>41307</v>
      </c>
      <c r="B52" s="2" t="s">
        <v>249</v>
      </c>
      <c r="C52" s="2">
        <v>30</v>
      </c>
      <c r="D52" s="7">
        <f t="shared" ref="D52:D57" si="4">SUM(C52*106)</f>
        <v>3180</v>
      </c>
      <c r="E52" s="10" t="s">
        <v>176</v>
      </c>
      <c r="F52" s="6"/>
      <c r="G52" s="30" t="s">
        <v>75</v>
      </c>
      <c r="H52" s="27" t="s">
        <v>429</v>
      </c>
      <c r="I52" s="48" t="s">
        <v>18</v>
      </c>
    </row>
    <row r="53" spans="1:9" s="3" customFormat="1" x14ac:dyDescent="0.2">
      <c r="A53" s="4">
        <v>41307</v>
      </c>
      <c r="B53" s="2" t="s">
        <v>309</v>
      </c>
      <c r="C53" s="2">
        <v>34</v>
      </c>
      <c r="D53" s="7">
        <f t="shared" si="4"/>
        <v>3604</v>
      </c>
      <c r="E53" s="10" t="s">
        <v>26</v>
      </c>
      <c r="G53" s="30" t="s">
        <v>149</v>
      </c>
      <c r="H53" s="10" t="s">
        <v>156</v>
      </c>
      <c r="I53" s="48" t="s">
        <v>18</v>
      </c>
    </row>
    <row r="54" spans="1:9" s="3" customFormat="1" x14ac:dyDescent="0.2">
      <c r="A54" s="4">
        <v>41310</v>
      </c>
      <c r="B54" s="2" t="s">
        <v>250</v>
      </c>
      <c r="C54" s="2">
        <v>24</v>
      </c>
      <c r="D54" s="7">
        <f t="shared" si="4"/>
        <v>2544</v>
      </c>
      <c r="E54" s="10" t="s">
        <v>10</v>
      </c>
      <c r="F54" s="6"/>
      <c r="G54" s="30" t="s">
        <v>31</v>
      </c>
      <c r="H54" s="27" t="s">
        <v>12</v>
      </c>
      <c r="I54" s="48" t="s">
        <v>442</v>
      </c>
    </row>
    <row r="55" spans="1:9" s="3" customFormat="1" x14ac:dyDescent="0.2">
      <c r="A55" s="4">
        <v>41313</v>
      </c>
      <c r="B55" s="2" t="s">
        <v>309</v>
      </c>
      <c r="C55" s="2">
        <v>34</v>
      </c>
      <c r="D55" s="7">
        <f t="shared" si="4"/>
        <v>3604</v>
      </c>
      <c r="E55" s="10" t="s">
        <v>439</v>
      </c>
      <c r="F55" s="6"/>
      <c r="G55" s="30" t="s">
        <v>78</v>
      </c>
      <c r="H55" s="27" t="s">
        <v>273</v>
      </c>
      <c r="I55" s="48" t="s">
        <v>424</v>
      </c>
    </row>
    <row r="56" spans="1:9" s="3" customFormat="1" x14ac:dyDescent="0.2">
      <c r="A56" s="4">
        <v>41683</v>
      </c>
      <c r="B56" s="2" t="s">
        <v>358</v>
      </c>
      <c r="C56" s="2">
        <v>14</v>
      </c>
      <c r="D56" s="7">
        <f t="shared" si="4"/>
        <v>1484</v>
      </c>
      <c r="E56" s="10" t="s">
        <v>10</v>
      </c>
      <c r="F56" s="6"/>
      <c r="G56" s="30" t="s">
        <v>16</v>
      </c>
      <c r="H56" s="27" t="s">
        <v>12</v>
      </c>
      <c r="I56" s="48" t="s">
        <v>442</v>
      </c>
    </row>
    <row r="57" spans="1:9" s="3" customFormat="1" x14ac:dyDescent="0.2">
      <c r="A57" s="4">
        <v>41321</v>
      </c>
      <c r="B57" s="2" t="s">
        <v>279</v>
      </c>
      <c r="C57" s="2">
        <v>24</v>
      </c>
      <c r="D57" s="7">
        <f t="shared" si="4"/>
        <v>2544</v>
      </c>
      <c r="E57" s="10" t="s">
        <v>26</v>
      </c>
      <c r="F57" s="6"/>
      <c r="G57" s="30" t="s">
        <v>68</v>
      </c>
      <c r="H57" s="27" t="s">
        <v>143</v>
      </c>
      <c r="I57" s="48" t="s">
        <v>442</v>
      </c>
    </row>
    <row r="58" spans="1:9" s="3" customFormat="1" ht="15.75" x14ac:dyDescent="0.25">
      <c r="A58" s="5" t="s">
        <v>87</v>
      </c>
      <c r="B58" s="1"/>
      <c r="C58" s="11"/>
      <c r="D58" s="12"/>
      <c r="E58" s="24"/>
      <c r="F58" s="13"/>
      <c r="G58" s="29"/>
      <c r="H58" s="13"/>
      <c r="I58" s="25"/>
    </row>
    <row r="59" spans="1:9" s="3" customFormat="1" x14ac:dyDescent="0.2">
      <c r="A59" s="4">
        <v>41700</v>
      </c>
      <c r="B59" s="2" t="s">
        <v>254</v>
      </c>
      <c r="C59" s="2">
        <v>31</v>
      </c>
      <c r="D59" s="7">
        <f>SUM(C59*106)</f>
        <v>3286</v>
      </c>
      <c r="E59" s="10" t="s">
        <v>246</v>
      </c>
      <c r="F59" s="6"/>
      <c r="G59" s="30" t="s">
        <v>125</v>
      </c>
      <c r="H59" s="10" t="s">
        <v>62</v>
      </c>
      <c r="I59" s="48" t="s">
        <v>66</v>
      </c>
    </row>
    <row r="60" spans="1:9" s="3" customFormat="1" x14ac:dyDescent="0.2">
      <c r="A60" s="4">
        <v>41335</v>
      </c>
      <c r="B60" s="2" t="s">
        <v>249</v>
      </c>
      <c r="C60" s="2">
        <v>30</v>
      </c>
      <c r="D60" s="7">
        <f>SUM(C60*106)</f>
        <v>3180</v>
      </c>
      <c r="E60" s="10" t="s">
        <v>26</v>
      </c>
      <c r="F60" s="6"/>
      <c r="G60" s="30" t="s">
        <v>75</v>
      </c>
      <c r="H60" s="10" t="s">
        <v>443</v>
      </c>
      <c r="I60" s="48" t="s">
        <v>325</v>
      </c>
    </row>
    <row r="61" spans="1:9" s="3" customFormat="1" x14ac:dyDescent="0.2">
      <c r="A61" s="4">
        <v>41706</v>
      </c>
      <c r="B61" s="2" t="s">
        <v>251</v>
      </c>
      <c r="C61" s="2">
        <v>32</v>
      </c>
      <c r="D61" s="7">
        <f>SUM(C61*106)</f>
        <v>3392</v>
      </c>
      <c r="E61" s="10" t="s">
        <v>176</v>
      </c>
      <c r="F61" s="6"/>
      <c r="G61" s="30" t="s">
        <v>149</v>
      </c>
      <c r="H61" s="10" t="s">
        <v>62</v>
      </c>
      <c r="I61" s="48" t="s">
        <v>18</v>
      </c>
    </row>
    <row r="62" spans="1:9" s="3" customFormat="1" ht="13.5" thickBot="1" x14ac:dyDescent="0.25">
      <c r="A62" s="4">
        <v>41724</v>
      </c>
      <c r="B62" s="2" t="s">
        <v>381</v>
      </c>
      <c r="C62" s="2">
        <v>48</v>
      </c>
      <c r="D62" s="7">
        <f>SUM(C62*106)</f>
        <v>5088</v>
      </c>
      <c r="E62" s="10" t="s">
        <v>145</v>
      </c>
      <c r="F62" s="6"/>
      <c r="G62" s="30" t="s">
        <v>73</v>
      </c>
      <c r="H62" s="27" t="s">
        <v>12</v>
      </c>
      <c r="I62" s="48" t="s">
        <v>373</v>
      </c>
    </row>
    <row r="63" spans="1:9" s="3" customFormat="1" ht="13.5" thickBot="1" x14ac:dyDescent="0.25">
      <c r="A63" s="2"/>
      <c r="B63" s="2"/>
      <c r="C63" s="107">
        <f>SUM(C4:C62)</f>
        <v>1606</v>
      </c>
      <c r="D63" s="106">
        <f>SUM(D4:D62)</f>
        <v>170236</v>
      </c>
      <c r="E63" s="10"/>
      <c r="F63" s="2"/>
      <c r="G63" s="30"/>
      <c r="H63" s="27"/>
      <c r="I63" s="9"/>
    </row>
    <row r="64" spans="1:9" s="3" customFormat="1" x14ac:dyDescent="0.2">
      <c r="A64" s="2"/>
      <c r="B64" s="2"/>
      <c r="C64" s="2"/>
      <c r="D64" s="7"/>
      <c r="E64" s="10"/>
      <c r="F64" s="2"/>
      <c r="G64" s="30"/>
      <c r="H64" s="27"/>
      <c r="I64" s="9"/>
    </row>
    <row r="65" spans="1:9" s="3" customFormat="1" ht="15.75" x14ac:dyDescent="0.25">
      <c r="A65" s="19" t="s">
        <v>387</v>
      </c>
      <c r="B65" s="19"/>
      <c r="C65" s="19"/>
      <c r="D65" s="19" t="s">
        <v>356</v>
      </c>
      <c r="E65" s="13"/>
      <c r="F65" s="13"/>
      <c r="G65" s="13"/>
      <c r="H65" s="19"/>
      <c r="I65" s="19"/>
    </row>
    <row r="66" spans="1:9" s="38" customFormat="1" ht="15.75" x14ac:dyDescent="0.25">
      <c r="A66" s="19" t="s">
        <v>95</v>
      </c>
      <c r="B66" s="19"/>
      <c r="C66" s="19"/>
      <c r="D66" s="19" t="s">
        <v>420</v>
      </c>
      <c r="E66" s="13"/>
      <c r="F66" s="13"/>
      <c r="G66" s="13" t="s">
        <v>421</v>
      </c>
      <c r="H66" s="19"/>
      <c r="I66" s="19"/>
    </row>
    <row r="67" spans="1:9" s="3" customFormat="1" ht="15.75" x14ac:dyDescent="0.25">
      <c r="A67" s="19" t="s">
        <v>99</v>
      </c>
      <c r="B67" s="19"/>
      <c r="C67" s="19"/>
      <c r="D67" s="19" t="s">
        <v>291</v>
      </c>
      <c r="E67" s="13"/>
      <c r="F67" s="13"/>
      <c r="G67" s="13" t="s">
        <v>292</v>
      </c>
      <c r="H67" s="19"/>
      <c r="I67" s="19"/>
    </row>
    <row r="68" spans="1:9" s="3" customFormat="1" x14ac:dyDescent="0.2">
      <c r="A68"/>
      <c r="B68"/>
      <c r="C68"/>
      <c r="D68" s="8"/>
      <c r="E68" s="21"/>
      <c r="F68"/>
      <c r="G68" s="30"/>
      <c r="H68" s="27"/>
      <c r="I68" s="9"/>
    </row>
    <row r="69" spans="1:9" s="3" customFormat="1" x14ac:dyDescent="0.2">
      <c r="A69"/>
      <c r="B69" s="3" t="s">
        <v>373</v>
      </c>
      <c r="C69" s="3" t="s">
        <v>431</v>
      </c>
      <c r="D69" s="8"/>
      <c r="E69" s="21"/>
      <c r="F69"/>
      <c r="G69" s="30"/>
      <c r="H69" s="27"/>
      <c r="I69" s="9"/>
    </row>
    <row r="70" spans="1:9" s="3" customFormat="1" x14ac:dyDescent="0.2">
      <c r="A70"/>
      <c r="B70" s="3" t="s">
        <v>430</v>
      </c>
      <c r="C70" s="3" t="s">
        <v>432</v>
      </c>
      <c r="D70" s="8"/>
      <c r="E70" s="21"/>
      <c r="F70"/>
      <c r="G70" s="30"/>
      <c r="H70" s="27"/>
      <c r="I70" s="9"/>
    </row>
    <row r="71" spans="1:9" s="3" customFormat="1" x14ac:dyDescent="0.2">
      <c r="A71"/>
      <c r="B71" s="3" t="s">
        <v>424</v>
      </c>
      <c r="C71" s="3" t="s">
        <v>433</v>
      </c>
      <c r="D71" s="8"/>
      <c r="E71" s="31" t="s">
        <v>434</v>
      </c>
      <c r="F71"/>
      <c r="G71" s="30"/>
      <c r="H71" s="27"/>
      <c r="I71" s="9"/>
    </row>
    <row r="72" spans="1:9" s="3" customFormat="1" x14ac:dyDescent="0.2">
      <c r="A72"/>
      <c r="B72" s="3" t="s">
        <v>18</v>
      </c>
      <c r="C72" s="3" t="s">
        <v>214</v>
      </c>
      <c r="D72" s="8"/>
      <c r="E72" s="32" t="s">
        <v>92</v>
      </c>
      <c r="F72"/>
      <c r="G72" s="30"/>
      <c r="H72" s="27"/>
      <c r="I72" s="9"/>
    </row>
    <row r="73" spans="1:9" s="3" customFormat="1" x14ac:dyDescent="0.2">
      <c r="A73" s="51"/>
      <c r="B73" s="3" t="s">
        <v>66</v>
      </c>
      <c r="C73" s="3" t="s">
        <v>216</v>
      </c>
      <c r="D73" s="8"/>
      <c r="E73" s="31" t="s">
        <v>422</v>
      </c>
      <c r="F73"/>
      <c r="G73" s="30"/>
      <c r="H73" s="27"/>
      <c r="I73" s="9"/>
    </row>
    <row r="74" spans="1:9" s="3" customFormat="1" x14ac:dyDescent="0.2">
      <c r="A74"/>
      <c r="B74" s="3" t="s">
        <v>325</v>
      </c>
      <c r="C74" s="3" t="s">
        <v>444</v>
      </c>
      <c r="D74" s="8"/>
      <c r="E74" s="21"/>
      <c r="F74"/>
      <c r="G74" s="30"/>
      <c r="H74" s="27"/>
      <c r="I74" s="9"/>
    </row>
    <row r="75" spans="1:9" s="3" customFormat="1" x14ac:dyDescent="0.2">
      <c r="A75"/>
      <c r="B75" s="3" t="s">
        <v>37</v>
      </c>
      <c r="C75" s="3" t="s">
        <v>219</v>
      </c>
      <c r="D75" s="8"/>
      <c r="E75" s="21"/>
      <c r="F75"/>
      <c r="G75" s="30"/>
      <c r="H75" s="27"/>
      <c r="I75" s="9"/>
    </row>
    <row r="76" spans="1:9" s="3" customFormat="1" x14ac:dyDescent="0.2">
      <c r="A76"/>
      <c r="B76"/>
      <c r="C76"/>
      <c r="D76" s="8"/>
      <c r="E76" s="21"/>
      <c r="F76"/>
      <c r="G76" s="30"/>
      <c r="H76" s="27"/>
      <c r="I76" s="9"/>
    </row>
    <row r="77" spans="1:9" s="3" customFormat="1" x14ac:dyDescent="0.2">
      <c r="A77"/>
      <c r="B77"/>
      <c r="C77"/>
      <c r="D77" s="8"/>
      <c r="E77" s="21"/>
      <c r="F77"/>
      <c r="G77" s="30"/>
      <c r="H77" s="27"/>
      <c r="I77" s="9"/>
    </row>
    <row r="78" spans="1:9" s="3" customFormat="1" x14ac:dyDescent="0.2">
      <c r="A78"/>
      <c r="B78"/>
      <c r="C78"/>
      <c r="D78" s="8"/>
      <c r="E78" s="21"/>
      <c r="F78"/>
      <c r="G78" s="30"/>
      <c r="H78" s="27"/>
      <c r="I78" s="9"/>
    </row>
    <row r="79" spans="1:9" s="38" customFormat="1" ht="15.75" x14ac:dyDescent="0.25">
      <c r="A79"/>
      <c r="B79"/>
      <c r="C79"/>
      <c r="D79" s="8"/>
      <c r="E79" s="21"/>
      <c r="F79"/>
      <c r="G79" s="30"/>
      <c r="H79" s="27"/>
      <c r="I79" s="9"/>
    </row>
    <row r="80" spans="1:9" s="3" customFormat="1" x14ac:dyDescent="0.2">
      <c r="A80"/>
      <c r="B80"/>
      <c r="C80"/>
      <c r="D80" s="8"/>
      <c r="E80" s="21"/>
      <c r="F80"/>
      <c r="G80" s="30"/>
      <c r="H80" s="27"/>
      <c r="I80" s="9"/>
    </row>
    <row r="81" spans="1:9" s="3" customFormat="1" x14ac:dyDescent="0.2">
      <c r="A81"/>
      <c r="B81"/>
      <c r="C81"/>
      <c r="D81" s="8"/>
      <c r="E81" s="21"/>
      <c r="F81"/>
      <c r="G81" s="30"/>
      <c r="H81" s="27"/>
      <c r="I81" s="9"/>
    </row>
    <row r="82" spans="1:9" s="3" customFormat="1" x14ac:dyDescent="0.2">
      <c r="A82"/>
      <c r="B82"/>
      <c r="C82"/>
      <c r="D82" s="8"/>
      <c r="E82" s="21"/>
      <c r="F82"/>
      <c r="G82" s="30"/>
      <c r="H82" s="27"/>
      <c r="I82" s="9"/>
    </row>
    <row r="83" spans="1:9" s="3" customFormat="1" x14ac:dyDescent="0.2">
      <c r="A83"/>
      <c r="B83"/>
      <c r="C83"/>
      <c r="D83" s="8"/>
      <c r="E83" s="21"/>
      <c r="F83"/>
      <c r="G83" s="30"/>
      <c r="H83" s="27"/>
      <c r="I83" s="9"/>
    </row>
    <row r="84" spans="1:9" s="19" customFormat="1" ht="15.75" x14ac:dyDescent="0.25">
      <c r="A84"/>
      <c r="B84"/>
      <c r="C84"/>
      <c r="D84" s="8"/>
      <c r="E84" s="21"/>
      <c r="F84"/>
      <c r="G84" s="30"/>
      <c r="H84" s="27"/>
      <c r="I84" s="9"/>
    </row>
    <row r="85" spans="1:9" s="19" customFormat="1" ht="15.75" x14ac:dyDescent="0.25">
      <c r="A85"/>
      <c r="B85"/>
      <c r="C85"/>
      <c r="D85" s="8"/>
      <c r="E85" s="21"/>
      <c r="F85"/>
      <c r="G85" s="30"/>
      <c r="H85" s="27"/>
      <c r="I85" s="9"/>
    </row>
    <row r="86" spans="1:9" s="19" customFormat="1" ht="15.75" x14ac:dyDescent="0.25">
      <c r="A86"/>
      <c r="B86"/>
      <c r="C86"/>
      <c r="D86" s="8"/>
      <c r="E86" s="21"/>
      <c r="F86"/>
      <c r="G86" s="30"/>
      <c r="H86" s="27"/>
      <c r="I86" s="9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9"/>
  <sheetViews>
    <sheetView topLeftCell="A44" workbookViewId="0">
      <selection activeCell="D76" sqref="D76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21" customWidth="1"/>
    <col min="6" max="6" width="17.140625" hidden="1" customWidth="1"/>
    <col min="7" max="7" width="7.140625" style="30" customWidth="1"/>
    <col min="8" max="8" width="7.42578125" style="27" bestFit="1" customWidth="1"/>
    <col min="9" max="9" width="13.5703125" style="9" bestFit="1" customWidth="1"/>
    <col min="12" max="12" width="12.28515625" bestFit="1" customWidth="1"/>
  </cols>
  <sheetData>
    <row r="1" spans="1:9" s="18" customFormat="1" ht="20.25" x14ac:dyDescent="0.3">
      <c r="A1" s="15" t="s">
        <v>445</v>
      </c>
      <c r="B1" s="16"/>
      <c r="C1" s="16"/>
      <c r="D1" s="17"/>
      <c r="E1" s="22"/>
      <c r="G1" s="28"/>
      <c r="H1" s="26"/>
      <c r="I1" s="23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29" t="s">
        <v>4</v>
      </c>
      <c r="H2" s="13" t="s">
        <v>5</v>
      </c>
      <c r="I2" s="25" t="s">
        <v>6</v>
      </c>
    </row>
    <row r="3" spans="1:9" s="38" customFormat="1" ht="15.75" x14ac:dyDescent="0.25">
      <c r="A3" s="5" t="s">
        <v>7</v>
      </c>
      <c r="B3" s="1"/>
      <c r="C3" s="11"/>
      <c r="D3" s="12"/>
      <c r="E3" s="24"/>
      <c r="F3" s="13"/>
      <c r="G3" s="29"/>
      <c r="H3" s="13"/>
      <c r="I3" s="25"/>
    </row>
    <row r="4" spans="1:9" s="3" customFormat="1" ht="13.5" customHeight="1" x14ac:dyDescent="0.2">
      <c r="A4" s="4">
        <v>41143</v>
      </c>
      <c r="B4" s="2" t="s">
        <v>310</v>
      </c>
      <c r="C4" s="2">
        <v>13</v>
      </c>
      <c r="D4" s="7">
        <f>SUM(C4*100)</f>
        <v>1300</v>
      </c>
      <c r="E4" s="10" t="s">
        <v>10</v>
      </c>
      <c r="F4" s="6"/>
      <c r="G4" s="30" t="s">
        <v>16</v>
      </c>
      <c r="H4" s="10" t="s">
        <v>446</v>
      </c>
      <c r="I4" s="48" t="s">
        <v>18</v>
      </c>
    </row>
    <row r="5" spans="1:9" s="38" customFormat="1" ht="15.75" x14ac:dyDescent="0.25">
      <c r="A5" s="33" t="s">
        <v>14</v>
      </c>
      <c r="B5" s="19"/>
      <c r="C5" s="19"/>
      <c r="D5" s="52"/>
      <c r="E5" s="24"/>
      <c r="F5" s="53"/>
      <c r="G5" s="29"/>
      <c r="H5" s="24"/>
      <c r="I5" s="54"/>
    </row>
    <row r="6" spans="1:9" s="3" customFormat="1" ht="13.5" customHeight="1" x14ac:dyDescent="0.2">
      <c r="A6" s="4">
        <v>41161</v>
      </c>
      <c r="B6" s="2" t="s">
        <v>305</v>
      </c>
      <c r="C6" s="2">
        <v>20</v>
      </c>
      <c r="D6" s="7">
        <f>SUM(C6*100)</f>
        <v>2000</v>
      </c>
      <c r="E6" s="10" t="s">
        <v>10</v>
      </c>
      <c r="F6" s="6"/>
      <c r="G6" s="30" t="s">
        <v>27</v>
      </c>
      <c r="H6" s="10" t="s">
        <v>16</v>
      </c>
      <c r="I6" s="48" t="s">
        <v>373</v>
      </c>
    </row>
    <row r="7" spans="1:9" s="3" customFormat="1" x14ac:dyDescent="0.2">
      <c r="A7" s="4">
        <v>41166</v>
      </c>
      <c r="B7" s="2" t="s">
        <v>438</v>
      </c>
      <c r="C7" s="2">
        <v>30</v>
      </c>
      <c r="D7" s="7">
        <f>SUM(C7*100)</f>
        <v>3000</v>
      </c>
      <c r="E7" s="10" t="s">
        <v>21</v>
      </c>
      <c r="F7" s="6"/>
      <c r="G7" s="30" t="s">
        <v>31</v>
      </c>
      <c r="H7" s="10" t="s">
        <v>12</v>
      </c>
      <c r="I7" s="48" t="s">
        <v>18</v>
      </c>
    </row>
    <row r="8" spans="1:9" s="3" customFormat="1" x14ac:dyDescent="0.2">
      <c r="A8" s="4">
        <v>41174</v>
      </c>
      <c r="B8" s="2" t="s">
        <v>287</v>
      </c>
      <c r="C8" s="2">
        <v>36</v>
      </c>
      <c r="D8" s="7">
        <f>SUM(C8*100)</f>
        <v>3600</v>
      </c>
      <c r="E8" s="10" t="s">
        <v>21</v>
      </c>
      <c r="F8" s="6"/>
      <c r="G8" s="30" t="s">
        <v>149</v>
      </c>
      <c r="H8" s="10" t="s">
        <v>56</v>
      </c>
      <c r="I8" s="48" t="s">
        <v>373</v>
      </c>
    </row>
    <row r="9" spans="1:9" s="3" customFormat="1" x14ac:dyDescent="0.2">
      <c r="A9" s="4">
        <v>41178</v>
      </c>
      <c r="B9" s="2" t="s">
        <v>233</v>
      </c>
      <c r="C9" s="2">
        <v>23</v>
      </c>
      <c r="D9" s="7">
        <f>SUM(C9*100)</f>
        <v>2300</v>
      </c>
      <c r="E9" s="10" t="s">
        <v>10</v>
      </c>
      <c r="F9" s="6"/>
      <c r="G9" s="30" t="s">
        <v>28</v>
      </c>
      <c r="H9" s="10" t="s">
        <v>12</v>
      </c>
      <c r="I9" s="48" t="s">
        <v>373</v>
      </c>
    </row>
    <row r="10" spans="1:9" s="38" customFormat="1" ht="15.75" x14ac:dyDescent="0.25">
      <c r="A10" s="4">
        <v>41181</v>
      </c>
      <c r="B10" s="2" t="s">
        <v>240</v>
      </c>
      <c r="C10" s="2">
        <v>11</v>
      </c>
      <c r="D10" s="7">
        <f>SUM(C10*100)</f>
        <v>1100</v>
      </c>
      <c r="E10" s="10" t="s">
        <v>21</v>
      </c>
      <c r="F10" s="6"/>
      <c r="G10" s="30" t="s">
        <v>41</v>
      </c>
      <c r="H10" s="10" t="s">
        <v>44</v>
      </c>
      <c r="I10" s="48" t="s">
        <v>18</v>
      </c>
    </row>
    <row r="11" spans="1:9" s="3" customFormat="1" ht="15.75" x14ac:dyDescent="0.25">
      <c r="A11" s="33" t="s">
        <v>32</v>
      </c>
      <c r="B11" s="19"/>
      <c r="C11" s="19"/>
      <c r="D11" s="52"/>
      <c r="E11" s="24"/>
      <c r="F11" s="53"/>
      <c r="G11" s="29"/>
      <c r="H11" s="24"/>
      <c r="I11" s="54"/>
    </row>
    <row r="12" spans="1:9" s="3" customFormat="1" x14ac:dyDescent="0.2">
      <c r="A12" s="4">
        <v>41189</v>
      </c>
      <c r="B12" s="2" t="s">
        <v>341</v>
      </c>
      <c r="C12" s="2">
        <v>17</v>
      </c>
      <c r="D12" s="7">
        <f t="shared" ref="D12:D21" si="0">SUM(C12*100)</f>
        <v>1700</v>
      </c>
      <c r="E12" s="10" t="s">
        <v>26</v>
      </c>
      <c r="F12" s="6"/>
      <c r="G12" s="30" t="s">
        <v>125</v>
      </c>
      <c r="H12" s="10" t="s">
        <v>256</v>
      </c>
      <c r="I12" s="48" t="s">
        <v>373</v>
      </c>
    </row>
    <row r="13" spans="1:9" s="3" customFormat="1" x14ac:dyDescent="0.2">
      <c r="A13" s="4">
        <v>41192</v>
      </c>
      <c r="B13" s="2" t="s">
        <v>364</v>
      </c>
      <c r="C13" s="2">
        <v>44</v>
      </c>
      <c r="D13" s="7">
        <f t="shared" si="0"/>
        <v>4400</v>
      </c>
      <c r="E13" s="10" t="s">
        <v>10</v>
      </c>
      <c r="F13" s="6"/>
      <c r="G13" s="30" t="s">
        <v>260</v>
      </c>
      <c r="H13" s="10" t="s">
        <v>12</v>
      </c>
      <c r="I13" s="48" t="s">
        <v>373</v>
      </c>
    </row>
    <row r="14" spans="1:9" s="3" customFormat="1" x14ac:dyDescent="0.2">
      <c r="A14" s="4">
        <v>41196</v>
      </c>
      <c r="B14" s="2" t="s">
        <v>251</v>
      </c>
      <c r="C14" s="2">
        <v>32</v>
      </c>
      <c r="D14" s="7">
        <f t="shared" si="0"/>
        <v>3200</v>
      </c>
      <c r="E14" s="10" t="s">
        <v>26</v>
      </c>
      <c r="F14" s="6"/>
      <c r="G14" s="30" t="s">
        <v>62</v>
      </c>
      <c r="H14" s="10" t="s">
        <v>16</v>
      </c>
      <c r="I14" s="48" t="s">
        <v>37</v>
      </c>
    </row>
    <row r="15" spans="1:9" s="3" customFormat="1" x14ac:dyDescent="0.2">
      <c r="A15" s="4">
        <v>41202</v>
      </c>
      <c r="B15" s="2" t="s">
        <v>330</v>
      </c>
      <c r="C15" s="2">
        <v>15</v>
      </c>
      <c r="D15" s="7">
        <f t="shared" si="0"/>
        <v>1500</v>
      </c>
      <c r="E15" s="10" t="s">
        <v>21</v>
      </c>
      <c r="F15" s="6"/>
      <c r="G15" s="30" t="s">
        <v>123</v>
      </c>
      <c r="H15" s="10" t="s">
        <v>73</v>
      </c>
      <c r="I15" s="48" t="s">
        <v>373</v>
      </c>
    </row>
    <row r="16" spans="1:9" s="3" customFormat="1" x14ac:dyDescent="0.2">
      <c r="A16" s="4">
        <v>41203</v>
      </c>
      <c r="B16" s="2" t="s">
        <v>279</v>
      </c>
      <c r="C16" s="2">
        <v>24</v>
      </c>
      <c r="D16" s="7">
        <f t="shared" si="0"/>
        <v>2400</v>
      </c>
      <c r="E16" s="10" t="s">
        <v>447</v>
      </c>
      <c r="F16" s="6"/>
      <c r="G16" s="30" t="s">
        <v>73</v>
      </c>
      <c r="H16" s="10" t="s">
        <v>143</v>
      </c>
      <c r="I16" s="48" t="s">
        <v>373</v>
      </c>
    </row>
    <row r="17" spans="1:9" s="3" customFormat="1" x14ac:dyDescent="0.2">
      <c r="A17" s="4">
        <v>41208</v>
      </c>
      <c r="B17" s="2" t="s">
        <v>312</v>
      </c>
      <c r="C17" s="2">
        <v>20</v>
      </c>
      <c r="D17" s="7">
        <f t="shared" si="0"/>
        <v>2000</v>
      </c>
      <c r="E17" s="10" t="s">
        <v>10</v>
      </c>
      <c r="F17" s="6"/>
      <c r="G17" s="30" t="s">
        <v>51</v>
      </c>
      <c r="H17" s="27" t="s">
        <v>12</v>
      </c>
      <c r="I17" s="48" t="s">
        <v>373</v>
      </c>
    </row>
    <row r="18" spans="1:9" s="3" customFormat="1" x14ac:dyDescent="0.2">
      <c r="A18" s="4">
        <v>41209</v>
      </c>
      <c r="B18" s="2" t="s">
        <v>448</v>
      </c>
      <c r="C18" s="2">
        <v>34</v>
      </c>
      <c r="D18" s="7">
        <f t="shared" si="0"/>
        <v>3400</v>
      </c>
      <c r="E18" s="10" t="s">
        <v>21</v>
      </c>
      <c r="F18" s="6"/>
      <c r="G18" s="30" t="s">
        <v>27</v>
      </c>
      <c r="H18" s="10" t="s">
        <v>16</v>
      </c>
      <c r="I18" s="48" t="s">
        <v>424</v>
      </c>
    </row>
    <row r="19" spans="1:9" s="3" customFormat="1" x14ac:dyDescent="0.2">
      <c r="A19" s="4">
        <v>41209</v>
      </c>
      <c r="B19" s="2" t="s">
        <v>449</v>
      </c>
      <c r="C19" s="2">
        <v>41</v>
      </c>
      <c r="D19" s="7">
        <f t="shared" si="0"/>
        <v>4100</v>
      </c>
      <c r="E19" s="10" t="s">
        <v>145</v>
      </c>
      <c r="F19" s="6"/>
      <c r="G19" s="30" t="s">
        <v>69</v>
      </c>
      <c r="H19" s="27" t="s">
        <v>73</v>
      </c>
      <c r="I19" s="48" t="s">
        <v>18</v>
      </c>
    </row>
    <row r="20" spans="1:9" s="3" customFormat="1" x14ac:dyDescent="0.2">
      <c r="A20" s="4">
        <v>41209</v>
      </c>
      <c r="B20" s="2" t="s">
        <v>254</v>
      </c>
      <c r="C20" s="2">
        <v>31</v>
      </c>
      <c r="D20" s="7">
        <f t="shared" si="0"/>
        <v>3100</v>
      </c>
      <c r="E20" s="10" t="s">
        <v>259</v>
      </c>
      <c r="F20" s="6"/>
      <c r="G20" s="30" t="s">
        <v>22</v>
      </c>
      <c r="H20" s="10" t="s">
        <v>56</v>
      </c>
      <c r="I20" s="48" t="s">
        <v>18</v>
      </c>
    </row>
    <row r="21" spans="1:9" s="3" customFormat="1" x14ac:dyDescent="0.2">
      <c r="A21" s="4">
        <v>41210</v>
      </c>
      <c r="B21" s="2" t="s">
        <v>269</v>
      </c>
      <c r="C21" s="2">
        <v>41</v>
      </c>
      <c r="D21" s="7">
        <f t="shared" si="0"/>
        <v>4100</v>
      </c>
      <c r="E21" s="10" t="s">
        <v>450</v>
      </c>
      <c r="F21" s="6"/>
      <c r="G21" s="30" t="s">
        <v>22</v>
      </c>
      <c r="H21" s="27" t="s">
        <v>68</v>
      </c>
      <c r="I21" s="48" t="s">
        <v>373</v>
      </c>
    </row>
    <row r="22" spans="1:9" s="3" customFormat="1" ht="15.75" x14ac:dyDescent="0.25">
      <c r="A22" s="33" t="s">
        <v>60</v>
      </c>
      <c r="B22" s="19"/>
      <c r="C22" s="19"/>
      <c r="D22" s="52"/>
      <c r="E22" s="24"/>
      <c r="F22" s="53"/>
      <c r="G22" s="29"/>
      <c r="H22" s="24"/>
      <c r="I22" s="54"/>
    </row>
    <row r="23" spans="1:9" s="38" customFormat="1" ht="15.75" x14ac:dyDescent="0.25">
      <c r="A23" s="4">
        <v>41215</v>
      </c>
      <c r="B23" s="2" t="s">
        <v>438</v>
      </c>
      <c r="C23" s="2">
        <v>30</v>
      </c>
      <c r="D23" s="7">
        <f>SUM(C23*106)</f>
        <v>3180</v>
      </c>
      <c r="E23" s="10" t="s">
        <v>451</v>
      </c>
      <c r="F23" s="3"/>
      <c r="G23" s="30" t="s">
        <v>28</v>
      </c>
      <c r="H23" s="27" t="s">
        <v>12</v>
      </c>
      <c r="I23" s="48" t="s">
        <v>424</v>
      </c>
    </row>
    <row r="24" spans="1:9" s="3" customFormat="1" x14ac:dyDescent="0.2">
      <c r="A24" s="4">
        <v>41217</v>
      </c>
      <c r="B24" s="2" t="s">
        <v>302</v>
      </c>
      <c r="C24" s="2">
        <v>29</v>
      </c>
      <c r="D24" s="7">
        <f t="shared" ref="D24:D73" si="1">SUM(C24*106)</f>
        <v>3074</v>
      </c>
      <c r="E24" s="10" t="s">
        <v>10</v>
      </c>
      <c r="G24" s="30" t="s">
        <v>62</v>
      </c>
      <c r="H24" s="27" t="s">
        <v>16</v>
      </c>
      <c r="I24" s="48" t="s">
        <v>373</v>
      </c>
    </row>
    <row r="25" spans="1:9" s="3" customFormat="1" x14ac:dyDescent="0.2">
      <c r="A25" s="4">
        <v>41217</v>
      </c>
      <c r="B25" s="2" t="s">
        <v>240</v>
      </c>
      <c r="C25" s="2">
        <v>11</v>
      </c>
      <c r="D25" s="7">
        <f t="shared" si="1"/>
        <v>1166</v>
      </c>
      <c r="E25" s="10" t="s">
        <v>26</v>
      </c>
      <c r="G25" s="30" t="s">
        <v>55</v>
      </c>
      <c r="H25" s="10" t="s">
        <v>56</v>
      </c>
      <c r="I25" s="48" t="s">
        <v>37</v>
      </c>
    </row>
    <row r="26" spans="1:9" s="3" customFormat="1" x14ac:dyDescent="0.2">
      <c r="A26" s="4">
        <v>41223</v>
      </c>
      <c r="B26" s="2" t="s">
        <v>438</v>
      </c>
      <c r="C26" s="2">
        <v>30</v>
      </c>
      <c r="D26" s="7">
        <f t="shared" si="1"/>
        <v>3180</v>
      </c>
      <c r="E26" s="10" t="s">
        <v>21</v>
      </c>
      <c r="G26" s="30" t="s">
        <v>67</v>
      </c>
      <c r="H26" s="10" t="s">
        <v>68</v>
      </c>
      <c r="I26" s="48" t="s">
        <v>18</v>
      </c>
    </row>
    <row r="27" spans="1:9" s="3" customFormat="1" x14ac:dyDescent="0.2">
      <c r="A27" s="4">
        <v>41223</v>
      </c>
      <c r="B27" s="2" t="s">
        <v>269</v>
      </c>
      <c r="C27" s="2">
        <v>41</v>
      </c>
      <c r="D27" s="7">
        <f t="shared" si="1"/>
        <v>4346</v>
      </c>
      <c r="E27" s="10" t="s">
        <v>145</v>
      </c>
      <c r="G27" s="30" t="s">
        <v>156</v>
      </c>
      <c r="H27" s="27" t="s">
        <v>143</v>
      </c>
      <c r="I27" s="48" t="s">
        <v>18</v>
      </c>
    </row>
    <row r="28" spans="1:9" s="3" customFormat="1" x14ac:dyDescent="0.2">
      <c r="A28" s="4">
        <v>41224</v>
      </c>
      <c r="B28" s="2" t="s">
        <v>330</v>
      </c>
      <c r="C28" s="2">
        <v>15</v>
      </c>
      <c r="D28" s="7">
        <f t="shared" si="1"/>
        <v>1590</v>
      </c>
      <c r="E28" s="10" t="s">
        <v>10</v>
      </c>
      <c r="G28" s="30" t="s">
        <v>56</v>
      </c>
      <c r="H28" s="27" t="s">
        <v>16</v>
      </c>
      <c r="I28" s="48" t="s">
        <v>373</v>
      </c>
    </row>
    <row r="29" spans="1:9" s="3" customFormat="1" x14ac:dyDescent="0.2">
      <c r="A29" s="4">
        <v>41234</v>
      </c>
      <c r="B29" s="2" t="s">
        <v>315</v>
      </c>
      <c r="C29" s="2">
        <v>34</v>
      </c>
      <c r="D29" s="7">
        <f t="shared" si="1"/>
        <v>3604</v>
      </c>
      <c r="E29" s="10" t="s">
        <v>10</v>
      </c>
      <c r="F29" s="6"/>
      <c r="G29" s="30" t="s">
        <v>46</v>
      </c>
      <c r="H29" s="27" t="s">
        <v>12</v>
      </c>
      <c r="I29" s="48" t="s">
        <v>373</v>
      </c>
    </row>
    <row r="30" spans="1:9" s="3" customFormat="1" x14ac:dyDescent="0.2">
      <c r="A30" s="4">
        <v>41237</v>
      </c>
      <c r="B30" s="2" t="s">
        <v>237</v>
      </c>
      <c r="C30" s="2">
        <v>32</v>
      </c>
      <c r="D30" s="7">
        <f t="shared" si="1"/>
        <v>3392</v>
      </c>
      <c r="E30" s="10" t="s">
        <v>21</v>
      </c>
      <c r="F30" s="6"/>
      <c r="G30" s="30" t="s">
        <v>22</v>
      </c>
      <c r="H30" s="10" t="s">
        <v>44</v>
      </c>
      <c r="I30" s="48" t="s">
        <v>424</v>
      </c>
    </row>
    <row r="31" spans="1:9" s="3" customFormat="1" x14ac:dyDescent="0.2">
      <c r="A31" s="4">
        <v>41237</v>
      </c>
      <c r="B31" s="2" t="s">
        <v>440</v>
      </c>
      <c r="C31" s="2">
        <v>41</v>
      </c>
      <c r="D31" s="7">
        <f t="shared" si="1"/>
        <v>4346</v>
      </c>
      <c r="E31" s="10" t="s">
        <v>259</v>
      </c>
      <c r="F31" s="6"/>
      <c r="G31" s="30" t="s">
        <v>67</v>
      </c>
      <c r="H31" s="10" t="s">
        <v>189</v>
      </c>
      <c r="I31" s="48" t="s">
        <v>18</v>
      </c>
    </row>
    <row r="32" spans="1:9" s="3" customFormat="1" x14ac:dyDescent="0.2">
      <c r="A32" s="4">
        <v>41238</v>
      </c>
      <c r="B32" s="2" t="s">
        <v>309</v>
      </c>
      <c r="C32" s="2">
        <v>34</v>
      </c>
      <c r="D32" s="7">
        <f t="shared" si="1"/>
        <v>3604</v>
      </c>
      <c r="E32" s="10" t="s">
        <v>26</v>
      </c>
      <c r="F32" s="6"/>
      <c r="G32" s="30" t="s">
        <v>154</v>
      </c>
      <c r="H32" s="10" t="s">
        <v>156</v>
      </c>
      <c r="I32" s="48" t="s">
        <v>424</v>
      </c>
    </row>
    <row r="33" spans="1:12" s="3" customFormat="1" x14ac:dyDescent="0.2">
      <c r="A33" s="4">
        <v>41241</v>
      </c>
      <c r="B33" s="2" t="s">
        <v>358</v>
      </c>
      <c r="C33" s="2">
        <v>14</v>
      </c>
      <c r="D33" s="7">
        <f t="shared" si="1"/>
        <v>1484</v>
      </c>
      <c r="E33" s="10" t="s">
        <v>10</v>
      </c>
      <c r="F33" s="6"/>
      <c r="G33" s="30" t="s">
        <v>16</v>
      </c>
      <c r="H33" s="27" t="s">
        <v>12</v>
      </c>
      <c r="I33" s="48" t="s">
        <v>373</v>
      </c>
    </row>
    <row r="34" spans="1:12" s="3" customFormat="1" ht="15.75" x14ac:dyDescent="0.25">
      <c r="A34" s="33" t="s">
        <v>70</v>
      </c>
      <c r="B34" s="19"/>
      <c r="C34" s="19"/>
      <c r="D34" s="7"/>
      <c r="E34" s="24"/>
      <c r="F34" s="53"/>
      <c r="G34" s="29"/>
      <c r="H34" s="24"/>
      <c r="I34" s="54"/>
    </row>
    <row r="35" spans="1:12" s="3" customFormat="1" x14ac:dyDescent="0.2">
      <c r="A35" s="4">
        <v>41244</v>
      </c>
      <c r="B35" s="2" t="s">
        <v>249</v>
      </c>
      <c r="C35" s="2">
        <v>30</v>
      </c>
      <c r="D35" s="7">
        <f t="shared" si="1"/>
        <v>3180</v>
      </c>
      <c r="E35" s="10" t="s">
        <v>21</v>
      </c>
      <c r="F35" s="6"/>
      <c r="G35" s="30" t="s">
        <v>41</v>
      </c>
      <c r="H35" s="10" t="s">
        <v>31</v>
      </c>
      <c r="I35" s="48" t="s">
        <v>424</v>
      </c>
    </row>
    <row r="36" spans="1:12" s="38" customFormat="1" ht="15.75" x14ac:dyDescent="0.25">
      <c r="A36" s="4">
        <v>41245</v>
      </c>
      <c r="B36" s="2" t="s">
        <v>233</v>
      </c>
      <c r="C36" s="2">
        <v>23</v>
      </c>
      <c r="D36" s="7">
        <f t="shared" si="1"/>
        <v>2438</v>
      </c>
      <c r="E36" s="10" t="s">
        <v>10</v>
      </c>
      <c r="F36" s="6"/>
      <c r="G36" s="30" t="s">
        <v>141</v>
      </c>
      <c r="H36" s="27" t="s">
        <v>16</v>
      </c>
      <c r="I36" s="48" t="s">
        <v>373</v>
      </c>
    </row>
    <row r="37" spans="1:12" s="3" customFormat="1" x14ac:dyDescent="0.2">
      <c r="A37" s="4">
        <v>41245</v>
      </c>
      <c r="B37" s="2" t="s">
        <v>251</v>
      </c>
      <c r="C37" s="2">
        <v>32</v>
      </c>
      <c r="D37" s="7">
        <f t="shared" si="1"/>
        <v>3392</v>
      </c>
      <c r="E37" s="10" t="s">
        <v>447</v>
      </c>
      <c r="F37" s="6"/>
      <c r="G37" s="30" t="s">
        <v>75</v>
      </c>
      <c r="H37" s="10" t="s">
        <v>360</v>
      </c>
      <c r="I37" s="48" t="s">
        <v>426</v>
      </c>
    </row>
    <row r="38" spans="1:12" s="3" customFormat="1" x14ac:dyDescent="0.2">
      <c r="A38" s="4">
        <v>41248</v>
      </c>
      <c r="B38" s="2" t="s">
        <v>319</v>
      </c>
      <c r="C38" s="2">
        <v>35</v>
      </c>
      <c r="D38" s="7">
        <f t="shared" si="1"/>
        <v>3710</v>
      </c>
      <c r="E38" s="10" t="s">
        <v>10</v>
      </c>
      <c r="F38" s="6"/>
      <c r="G38" s="30" t="s">
        <v>46</v>
      </c>
      <c r="H38" s="27" t="s">
        <v>12</v>
      </c>
      <c r="I38" s="48" t="s">
        <v>373</v>
      </c>
    </row>
    <row r="39" spans="1:12" s="3" customFormat="1" x14ac:dyDescent="0.2">
      <c r="A39" s="4">
        <v>40242</v>
      </c>
      <c r="B39" s="2" t="s">
        <v>243</v>
      </c>
      <c r="C39" s="2"/>
      <c r="D39" s="7">
        <f t="shared" si="1"/>
        <v>0</v>
      </c>
      <c r="E39" s="10"/>
      <c r="F39" s="6"/>
      <c r="G39" s="30"/>
      <c r="H39" s="10"/>
      <c r="I39" s="47"/>
    </row>
    <row r="40" spans="1:12" s="3" customFormat="1" x14ac:dyDescent="0.2">
      <c r="A40" s="4">
        <v>40614</v>
      </c>
      <c r="B40" s="2" t="s">
        <v>241</v>
      </c>
      <c r="C40" s="2"/>
      <c r="D40" s="7">
        <f t="shared" si="1"/>
        <v>0</v>
      </c>
      <c r="E40" s="10"/>
      <c r="F40" s="6"/>
      <c r="G40" s="30"/>
      <c r="H40" s="10"/>
      <c r="I40" s="47"/>
    </row>
    <row r="41" spans="1:12" s="3" customFormat="1" x14ac:dyDescent="0.2">
      <c r="A41" s="4">
        <v>41252</v>
      </c>
      <c r="B41" s="2" t="s">
        <v>236</v>
      </c>
      <c r="C41" s="2">
        <v>37</v>
      </c>
      <c r="D41" s="7">
        <f t="shared" si="1"/>
        <v>3922</v>
      </c>
      <c r="E41" s="10" t="s">
        <v>452</v>
      </c>
      <c r="F41" s="6"/>
      <c r="G41" s="30" t="s">
        <v>278</v>
      </c>
      <c r="H41" s="27" t="s">
        <v>157</v>
      </c>
      <c r="I41" s="48" t="s">
        <v>66</v>
      </c>
    </row>
    <row r="42" spans="1:12" s="3" customFormat="1" x14ac:dyDescent="0.2">
      <c r="A42" s="4">
        <v>41255</v>
      </c>
      <c r="B42" s="2" t="s">
        <v>323</v>
      </c>
      <c r="C42" s="2">
        <v>47</v>
      </c>
      <c r="D42" s="7">
        <f t="shared" si="1"/>
        <v>4982</v>
      </c>
      <c r="E42" s="10" t="s">
        <v>10</v>
      </c>
      <c r="G42" s="30" t="s">
        <v>44</v>
      </c>
      <c r="H42" s="27" t="s">
        <v>12</v>
      </c>
      <c r="I42" s="48" t="s">
        <v>373</v>
      </c>
    </row>
    <row r="43" spans="1:12" s="3" customFormat="1" x14ac:dyDescent="0.2">
      <c r="A43" s="4">
        <v>41259</v>
      </c>
      <c r="B43" s="2" t="s">
        <v>440</v>
      </c>
      <c r="C43" s="2">
        <v>41</v>
      </c>
      <c r="D43" s="7">
        <f t="shared" si="1"/>
        <v>4346</v>
      </c>
      <c r="E43" s="10" t="s">
        <v>451</v>
      </c>
      <c r="F43" s="6"/>
      <c r="G43" s="30" t="s">
        <v>123</v>
      </c>
      <c r="H43" s="10" t="s">
        <v>28</v>
      </c>
      <c r="I43" s="48" t="s">
        <v>18</v>
      </c>
    </row>
    <row r="44" spans="1:12" s="3" customFormat="1" x14ac:dyDescent="0.2">
      <c r="A44" s="4">
        <v>41259</v>
      </c>
      <c r="B44" s="2" t="s">
        <v>384</v>
      </c>
      <c r="C44" s="2">
        <v>35</v>
      </c>
      <c r="D44" s="7">
        <f t="shared" si="1"/>
        <v>3710</v>
      </c>
      <c r="E44" s="10" t="s">
        <v>26</v>
      </c>
      <c r="F44" s="6"/>
      <c r="G44" s="30" t="s">
        <v>346</v>
      </c>
      <c r="H44" s="10" t="s">
        <v>68</v>
      </c>
      <c r="I44" s="48" t="s">
        <v>424</v>
      </c>
    </row>
    <row r="45" spans="1:12" s="3" customFormat="1" ht="15.75" x14ac:dyDescent="0.25">
      <c r="A45" s="33" t="s">
        <v>84</v>
      </c>
      <c r="B45" s="19"/>
      <c r="C45" s="19"/>
      <c r="D45" s="7"/>
      <c r="E45" s="24"/>
      <c r="F45" s="53"/>
      <c r="G45" s="29"/>
      <c r="H45" s="24"/>
      <c r="I45" s="54"/>
    </row>
    <row r="46" spans="1:12" s="3" customFormat="1" x14ac:dyDescent="0.2">
      <c r="A46" s="4">
        <v>40913</v>
      </c>
      <c r="B46" s="2" t="s">
        <v>269</v>
      </c>
      <c r="C46" s="2">
        <v>41</v>
      </c>
      <c r="D46" s="7">
        <f t="shared" si="1"/>
        <v>4346</v>
      </c>
      <c r="E46" s="10" t="s">
        <v>21</v>
      </c>
      <c r="F46" s="6"/>
      <c r="G46" s="30" t="s">
        <v>22</v>
      </c>
      <c r="H46" s="10" t="s">
        <v>73</v>
      </c>
      <c r="I46" s="48" t="s">
        <v>424</v>
      </c>
      <c r="L46" s="20"/>
    </row>
    <row r="47" spans="1:12" s="38" customFormat="1" ht="15.75" x14ac:dyDescent="0.25">
      <c r="A47" s="4">
        <v>40913</v>
      </c>
      <c r="B47" s="2" t="s">
        <v>236</v>
      </c>
      <c r="C47" s="2">
        <v>37</v>
      </c>
      <c r="D47" s="7">
        <f t="shared" si="1"/>
        <v>3922</v>
      </c>
      <c r="E47" s="10" t="s">
        <v>145</v>
      </c>
      <c r="F47" s="6"/>
      <c r="G47" s="30" t="s">
        <v>55</v>
      </c>
      <c r="H47" s="27" t="s">
        <v>44</v>
      </c>
      <c r="I47" s="48" t="s">
        <v>373</v>
      </c>
    </row>
    <row r="48" spans="1:12" s="3" customFormat="1" x14ac:dyDescent="0.2">
      <c r="A48" s="4">
        <v>40916</v>
      </c>
      <c r="B48" s="2" t="s">
        <v>330</v>
      </c>
      <c r="C48" s="2">
        <v>15</v>
      </c>
      <c r="D48" s="7">
        <f t="shared" si="1"/>
        <v>1590</v>
      </c>
      <c r="E48" s="10" t="s">
        <v>26</v>
      </c>
      <c r="F48" s="6"/>
      <c r="G48" s="30" t="s">
        <v>16</v>
      </c>
      <c r="H48" s="10" t="s">
        <v>12</v>
      </c>
      <c r="I48" s="48" t="s">
        <v>424</v>
      </c>
    </row>
    <row r="49" spans="1:9" s="3" customFormat="1" x14ac:dyDescent="0.2">
      <c r="A49" s="4">
        <v>40917</v>
      </c>
      <c r="B49" s="2" t="s">
        <v>364</v>
      </c>
      <c r="C49" s="2">
        <v>44</v>
      </c>
      <c r="D49" s="7">
        <f t="shared" si="1"/>
        <v>4664</v>
      </c>
      <c r="E49" s="10" t="s">
        <v>10</v>
      </c>
      <c r="F49" s="6"/>
      <c r="G49" s="30" t="s">
        <v>44</v>
      </c>
      <c r="H49" s="27" t="s">
        <v>12</v>
      </c>
      <c r="I49" s="48" t="s">
        <v>373</v>
      </c>
    </row>
    <row r="50" spans="1:9" s="3" customFormat="1" x14ac:dyDescent="0.2">
      <c r="A50" s="4">
        <v>40921</v>
      </c>
      <c r="B50" s="2" t="s">
        <v>240</v>
      </c>
      <c r="C50" s="2">
        <v>11</v>
      </c>
      <c r="D50" s="7">
        <f t="shared" si="1"/>
        <v>1166</v>
      </c>
      <c r="E50" s="10" t="s">
        <v>10</v>
      </c>
      <c r="F50" s="6"/>
      <c r="G50" s="30" t="s">
        <v>78</v>
      </c>
      <c r="H50" s="27" t="s">
        <v>16</v>
      </c>
      <c r="I50" s="48" t="s">
        <v>373</v>
      </c>
    </row>
    <row r="51" spans="1:9" s="3" customFormat="1" x14ac:dyDescent="0.2">
      <c r="A51" s="4">
        <v>40921</v>
      </c>
      <c r="B51" s="2" t="s">
        <v>251</v>
      </c>
      <c r="C51" s="2">
        <v>32</v>
      </c>
      <c r="D51" s="7">
        <f t="shared" si="1"/>
        <v>3392</v>
      </c>
      <c r="E51" s="10" t="s">
        <v>450</v>
      </c>
      <c r="F51" s="6"/>
      <c r="G51" s="30" t="s">
        <v>55</v>
      </c>
      <c r="H51" s="27" t="s">
        <v>68</v>
      </c>
      <c r="I51" s="48" t="s">
        <v>18</v>
      </c>
    </row>
    <row r="52" spans="1:9" s="3" customFormat="1" x14ac:dyDescent="0.2">
      <c r="A52" s="4">
        <v>40927</v>
      </c>
      <c r="B52" s="2" t="s">
        <v>232</v>
      </c>
      <c r="C52" s="2">
        <v>9</v>
      </c>
      <c r="D52" s="7">
        <f t="shared" si="1"/>
        <v>954</v>
      </c>
      <c r="E52" s="10" t="s">
        <v>10</v>
      </c>
      <c r="F52" s="6"/>
      <c r="G52" s="30" t="s">
        <v>156</v>
      </c>
      <c r="H52" s="27" t="s">
        <v>31</v>
      </c>
      <c r="I52" s="48" t="s">
        <v>373</v>
      </c>
    </row>
    <row r="53" spans="1:9" s="3" customFormat="1" x14ac:dyDescent="0.2">
      <c r="A53" s="4">
        <v>40935</v>
      </c>
      <c r="B53" s="2" t="s">
        <v>312</v>
      </c>
      <c r="C53" s="2">
        <v>20</v>
      </c>
      <c r="D53" s="7">
        <f t="shared" si="1"/>
        <v>2120</v>
      </c>
      <c r="E53" s="10" t="s">
        <v>10</v>
      </c>
      <c r="G53" s="30" t="s">
        <v>197</v>
      </c>
      <c r="H53" s="27" t="s">
        <v>16</v>
      </c>
      <c r="I53" s="48" t="s">
        <v>373</v>
      </c>
    </row>
    <row r="54" spans="1:9" s="3" customFormat="1" x14ac:dyDescent="0.2">
      <c r="A54" s="4">
        <v>40935</v>
      </c>
      <c r="B54" s="2" t="s">
        <v>269</v>
      </c>
      <c r="C54" s="2">
        <v>41</v>
      </c>
      <c r="D54" s="7">
        <f t="shared" si="1"/>
        <v>4346</v>
      </c>
      <c r="E54" s="10" t="s">
        <v>450</v>
      </c>
      <c r="F54" s="6"/>
      <c r="G54" s="30" t="s">
        <v>69</v>
      </c>
      <c r="H54" s="27" t="s">
        <v>31</v>
      </c>
      <c r="I54" s="48" t="s">
        <v>18</v>
      </c>
    </row>
    <row r="55" spans="1:9" s="3" customFormat="1" ht="15.75" x14ac:dyDescent="0.25">
      <c r="A55" s="33" t="s">
        <v>86</v>
      </c>
      <c r="B55" s="19"/>
      <c r="C55" s="19"/>
      <c r="D55" s="7"/>
      <c r="E55" s="24"/>
      <c r="F55" s="53"/>
      <c r="G55" s="29"/>
      <c r="H55" s="24"/>
      <c r="I55" s="54"/>
    </row>
    <row r="56" spans="1:9" s="3" customFormat="1" x14ac:dyDescent="0.2">
      <c r="A56" s="4">
        <v>40941</v>
      </c>
      <c r="B56" s="2" t="s">
        <v>279</v>
      </c>
      <c r="C56" s="2">
        <v>24</v>
      </c>
      <c r="D56" s="7">
        <f t="shared" si="1"/>
        <v>2544</v>
      </c>
      <c r="E56" s="10" t="s">
        <v>259</v>
      </c>
      <c r="F56" s="6"/>
      <c r="G56" s="30" t="s">
        <v>154</v>
      </c>
      <c r="H56" s="10" t="s">
        <v>123</v>
      </c>
      <c r="I56" s="48" t="s">
        <v>373</v>
      </c>
    </row>
    <row r="57" spans="1:9" s="3" customFormat="1" x14ac:dyDescent="0.2">
      <c r="A57" s="4">
        <v>40945</v>
      </c>
      <c r="B57" s="2" t="s">
        <v>302</v>
      </c>
      <c r="C57" s="2">
        <v>29</v>
      </c>
      <c r="D57" s="7">
        <f t="shared" si="1"/>
        <v>3074</v>
      </c>
      <c r="E57" s="10" t="s">
        <v>10</v>
      </c>
      <c r="F57" s="6"/>
      <c r="G57" s="30" t="s">
        <v>31</v>
      </c>
      <c r="H57" s="27" t="s">
        <v>12</v>
      </c>
      <c r="I57" s="48" t="s">
        <v>373</v>
      </c>
    </row>
    <row r="58" spans="1:9" s="3" customFormat="1" x14ac:dyDescent="0.2">
      <c r="A58" s="4">
        <v>41313</v>
      </c>
      <c r="B58" s="2" t="s">
        <v>279</v>
      </c>
      <c r="C58" s="2">
        <v>24</v>
      </c>
      <c r="D58" s="7">
        <f>SUM(C58*106)</f>
        <v>2544</v>
      </c>
      <c r="E58" s="10" t="s">
        <v>145</v>
      </c>
      <c r="G58" s="30" t="s">
        <v>16</v>
      </c>
      <c r="H58" s="27" t="s">
        <v>12</v>
      </c>
      <c r="I58" s="48" t="s">
        <v>373</v>
      </c>
    </row>
    <row r="59" spans="1:9" s="3" customFormat="1" x14ac:dyDescent="0.2">
      <c r="A59" s="4">
        <v>40948</v>
      </c>
      <c r="B59" s="2" t="s">
        <v>330</v>
      </c>
      <c r="C59" s="2">
        <v>15</v>
      </c>
      <c r="D59" s="7">
        <f t="shared" si="1"/>
        <v>1590</v>
      </c>
      <c r="E59" s="10" t="s">
        <v>21</v>
      </c>
      <c r="F59" s="6"/>
      <c r="G59" s="30" t="s">
        <v>69</v>
      </c>
      <c r="H59" s="27" t="s">
        <v>68</v>
      </c>
      <c r="I59" s="48" t="s">
        <v>373</v>
      </c>
    </row>
    <row r="60" spans="1:9" s="3" customFormat="1" x14ac:dyDescent="0.2">
      <c r="A60" s="4">
        <v>40949</v>
      </c>
      <c r="B60" s="2" t="s">
        <v>270</v>
      </c>
      <c r="C60" s="2">
        <v>28</v>
      </c>
      <c r="D60" s="7">
        <f t="shared" si="1"/>
        <v>2968</v>
      </c>
      <c r="E60" s="10" t="s">
        <v>26</v>
      </c>
      <c r="F60" s="6"/>
      <c r="G60" s="30" t="s">
        <v>41</v>
      </c>
      <c r="H60" s="10" t="s">
        <v>46</v>
      </c>
      <c r="I60" s="48" t="s">
        <v>66</v>
      </c>
    </row>
    <row r="61" spans="1:9" s="3" customFormat="1" x14ac:dyDescent="0.2">
      <c r="A61" s="4">
        <v>41319</v>
      </c>
      <c r="B61" s="2" t="s">
        <v>453</v>
      </c>
      <c r="C61" s="2">
        <v>35</v>
      </c>
      <c r="D61" s="7">
        <f>SUM(C61*106)</f>
        <v>3710</v>
      </c>
      <c r="E61" s="10" t="s">
        <v>10</v>
      </c>
      <c r="F61" s="6"/>
      <c r="G61" s="30" t="s">
        <v>73</v>
      </c>
      <c r="H61" s="10" t="s">
        <v>12</v>
      </c>
      <c r="I61" s="48" t="s">
        <v>373</v>
      </c>
    </row>
    <row r="62" spans="1:9" s="3" customFormat="1" x14ac:dyDescent="0.2">
      <c r="A62" s="4">
        <v>41320</v>
      </c>
      <c r="B62" s="2" t="s">
        <v>448</v>
      </c>
      <c r="C62" s="2">
        <v>34</v>
      </c>
      <c r="D62" s="7">
        <f t="shared" si="1"/>
        <v>3604</v>
      </c>
      <c r="E62" s="10" t="s">
        <v>21</v>
      </c>
      <c r="F62" s="6"/>
      <c r="G62" s="30" t="s">
        <v>31</v>
      </c>
      <c r="H62" s="27" t="s">
        <v>52</v>
      </c>
      <c r="I62" s="48" t="s">
        <v>424</v>
      </c>
    </row>
    <row r="63" spans="1:9" s="3" customFormat="1" x14ac:dyDescent="0.2">
      <c r="A63" s="4">
        <v>40955</v>
      </c>
      <c r="B63" s="2" t="s">
        <v>241</v>
      </c>
      <c r="C63" s="2">
        <v>36</v>
      </c>
      <c r="D63" s="7">
        <f t="shared" si="1"/>
        <v>3816</v>
      </c>
      <c r="E63" s="10" t="s">
        <v>145</v>
      </c>
      <c r="G63" s="30" t="s">
        <v>163</v>
      </c>
      <c r="H63" s="27" t="s">
        <v>43</v>
      </c>
      <c r="I63" s="48" t="s">
        <v>373</v>
      </c>
    </row>
    <row r="64" spans="1:9" s="3" customFormat="1" x14ac:dyDescent="0.2">
      <c r="A64" s="4">
        <v>40956</v>
      </c>
      <c r="B64" s="2" t="s">
        <v>241</v>
      </c>
      <c r="C64" s="2">
        <v>36</v>
      </c>
      <c r="D64" s="7">
        <f t="shared" si="1"/>
        <v>3816</v>
      </c>
      <c r="E64" s="10" t="s">
        <v>450</v>
      </c>
      <c r="G64" s="30" t="s">
        <v>149</v>
      </c>
      <c r="H64" s="27" t="s">
        <v>138</v>
      </c>
      <c r="I64" s="48" t="s">
        <v>373</v>
      </c>
    </row>
    <row r="65" spans="1:9" s="38" customFormat="1" ht="15.75" x14ac:dyDescent="0.25">
      <c r="A65" s="4">
        <v>41327</v>
      </c>
      <c r="B65" s="2" t="s">
        <v>241</v>
      </c>
      <c r="C65" s="2">
        <v>36</v>
      </c>
      <c r="D65" s="7">
        <f>SUM(C65*106)</f>
        <v>3816</v>
      </c>
      <c r="E65" s="10" t="s">
        <v>259</v>
      </c>
      <c r="F65" s="6"/>
      <c r="G65" s="30" t="s">
        <v>73</v>
      </c>
      <c r="H65" s="10" t="s">
        <v>135</v>
      </c>
      <c r="I65" s="48" t="s">
        <v>424</v>
      </c>
    </row>
    <row r="66" spans="1:9" s="3" customFormat="1" x14ac:dyDescent="0.2">
      <c r="A66" s="4">
        <v>40962</v>
      </c>
      <c r="B66" s="2" t="s">
        <v>309</v>
      </c>
      <c r="C66" s="2">
        <v>34</v>
      </c>
      <c r="D66" s="7">
        <f t="shared" si="1"/>
        <v>3604</v>
      </c>
      <c r="E66" s="10" t="s">
        <v>145</v>
      </c>
      <c r="F66" s="6"/>
      <c r="G66" s="30" t="s">
        <v>123</v>
      </c>
      <c r="H66" s="27" t="s">
        <v>28</v>
      </c>
      <c r="I66" s="48" t="s">
        <v>424</v>
      </c>
    </row>
    <row r="67" spans="1:9" s="3" customFormat="1" x14ac:dyDescent="0.2">
      <c r="A67" s="4">
        <v>40962</v>
      </c>
      <c r="B67" s="2" t="s">
        <v>269</v>
      </c>
      <c r="C67" s="2">
        <v>41</v>
      </c>
      <c r="D67" s="7">
        <f t="shared" si="1"/>
        <v>4346</v>
      </c>
      <c r="E67" s="10" t="s">
        <v>259</v>
      </c>
      <c r="F67" s="6"/>
      <c r="G67" s="30" t="s">
        <v>126</v>
      </c>
      <c r="H67" s="10" t="s">
        <v>56</v>
      </c>
      <c r="I67" s="48" t="s">
        <v>373</v>
      </c>
    </row>
    <row r="68" spans="1:9" s="3" customFormat="1" x14ac:dyDescent="0.2">
      <c r="A68" s="4">
        <v>40963</v>
      </c>
      <c r="B68" s="2" t="s">
        <v>315</v>
      </c>
      <c r="C68" s="2">
        <v>34</v>
      </c>
      <c r="D68" s="7">
        <f t="shared" si="1"/>
        <v>3604</v>
      </c>
      <c r="E68" s="10" t="s">
        <v>26</v>
      </c>
      <c r="G68" s="30" t="s">
        <v>346</v>
      </c>
      <c r="H68" s="10" t="s">
        <v>78</v>
      </c>
      <c r="I68" s="48" t="s">
        <v>373</v>
      </c>
    </row>
    <row r="69" spans="1:9" s="3" customFormat="1" x14ac:dyDescent="0.2">
      <c r="A69" s="4">
        <v>40963</v>
      </c>
      <c r="B69" s="2" t="s">
        <v>381</v>
      </c>
      <c r="C69" s="2">
        <v>48</v>
      </c>
      <c r="D69" s="7">
        <f t="shared" si="1"/>
        <v>5088</v>
      </c>
      <c r="E69" s="10" t="s">
        <v>450</v>
      </c>
      <c r="G69" s="30" t="s">
        <v>55</v>
      </c>
      <c r="H69" s="27" t="s">
        <v>425</v>
      </c>
      <c r="I69" s="48" t="s">
        <v>18</v>
      </c>
    </row>
    <row r="70" spans="1:9" s="3" customFormat="1" x14ac:dyDescent="0.2">
      <c r="A70" s="4">
        <v>40963</v>
      </c>
      <c r="B70" s="2" t="s">
        <v>440</v>
      </c>
      <c r="C70" s="2">
        <v>41</v>
      </c>
      <c r="D70" s="7">
        <f t="shared" si="1"/>
        <v>4346</v>
      </c>
      <c r="E70" s="10" t="s">
        <v>447</v>
      </c>
      <c r="F70" s="6"/>
      <c r="G70" s="30" t="s">
        <v>154</v>
      </c>
      <c r="H70" s="10" t="s">
        <v>205</v>
      </c>
      <c r="I70" s="48" t="s">
        <v>66</v>
      </c>
    </row>
    <row r="71" spans="1:9" s="3" customFormat="1" x14ac:dyDescent="0.2">
      <c r="A71" s="4">
        <v>41333</v>
      </c>
      <c r="B71" s="2" t="s">
        <v>241</v>
      </c>
      <c r="C71" s="2">
        <v>36</v>
      </c>
      <c r="D71" s="7">
        <f>SUM(C71*106)</f>
        <v>3816</v>
      </c>
      <c r="E71" s="10" t="s">
        <v>26</v>
      </c>
      <c r="G71" s="30" t="s">
        <v>46</v>
      </c>
      <c r="H71" s="10" t="s">
        <v>12</v>
      </c>
      <c r="I71" s="48" t="s">
        <v>373</v>
      </c>
    </row>
    <row r="72" spans="1:9" s="3" customFormat="1" ht="15.75" x14ac:dyDescent="0.25">
      <c r="A72" s="33" t="s">
        <v>87</v>
      </c>
      <c r="B72" s="19"/>
      <c r="C72" s="19"/>
      <c r="D72" s="7"/>
      <c r="E72" s="24"/>
      <c r="F72" s="53"/>
      <c r="G72" s="29"/>
      <c r="H72" s="24"/>
      <c r="I72" s="54"/>
    </row>
    <row r="73" spans="1:9" s="3" customFormat="1" x14ac:dyDescent="0.2">
      <c r="A73" s="4">
        <v>40970</v>
      </c>
      <c r="B73" s="2" t="s">
        <v>438</v>
      </c>
      <c r="C73" s="2">
        <v>32</v>
      </c>
      <c r="D73" s="7">
        <f t="shared" si="1"/>
        <v>3392</v>
      </c>
      <c r="E73" s="10" t="s">
        <v>21</v>
      </c>
      <c r="F73" s="6"/>
      <c r="G73" s="30" t="s">
        <v>123</v>
      </c>
      <c r="H73" s="10" t="s">
        <v>28</v>
      </c>
      <c r="I73" s="48" t="s">
        <v>424</v>
      </c>
    </row>
    <row r="74" spans="1:9" s="3" customFormat="1" x14ac:dyDescent="0.2">
      <c r="A74" s="4">
        <v>41340</v>
      </c>
      <c r="B74" s="2" t="s">
        <v>288</v>
      </c>
      <c r="C74" s="2">
        <v>36</v>
      </c>
      <c r="D74" s="7">
        <f>SUM(C74*106)</f>
        <v>3816</v>
      </c>
      <c r="E74" s="10" t="s">
        <v>26</v>
      </c>
      <c r="G74" s="30" t="s">
        <v>46</v>
      </c>
      <c r="H74" s="27" t="s">
        <v>12</v>
      </c>
      <c r="I74" s="48" t="s">
        <v>424</v>
      </c>
    </row>
    <row r="75" spans="1:9" s="3" customFormat="1" x14ac:dyDescent="0.2">
      <c r="A75" s="4">
        <v>40978</v>
      </c>
      <c r="B75" s="2" t="s">
        <v>241</v>
      </c>
      <c r="C75" s="2">
        <v>36</v>
      </c>
      <c r="D75" s="7">
        <f>SUM(C75*106)</f>
        <v>3816</v>
      </c>
      <c r="E75" s="10" t="s">
        <v>447</v>
      </c>
      <c r="F75" s="6"/>
      <c r="G75" s="30" t="s">
        <v>78</v>
      </c>
      <c r="H75" s="10" t="s">
        <v>273</v>
      </c>
      <c r="I75" s="47" t="s">
        <v>373</v>
      </c>
    </row>
    <row r="76" spans="1:9" s="3" customFormat="1" x14ac:dyDescent="0.2">
      <c r="A76" s="4">
        <v>41343</v>
      </c>
      <c r="B76" s="2" t="s">
        <v>438</v>
      </c>
      <c r="C76" s="2">
        <v>32</v>
      </c>
      <c r="D76" s="7">
        <f>SUM(C76*106)</f>
        <v>3392</v>
      </c>
      <c r="E76" s="10" t="s">
        <v>176</v>
      </c>
      <c r="G76" s="30" t="s">
        <v>123</v>
      </c>
      <c r="H76" s="27" t="s">
        <v>31</v>
      </c>
      <c r="I76" s="48" t="s">
        <v>424</v>
      </c>
    </row>
    <row r="77" spans="1:9" s="3" customFormat="1" ht="13.5" thickBot="1" x14ac:dyDescent="0.25">
      <c r="A77" s="4">
        <v>41350</v>
      </c>
      <c r="B77" s="2" t="s">
        <v>323</v>
      </c>
      <c r="C77" s="2">
        <v>37</v>
      </c>
      <c r="D77" s="7">
        <f>SUM(C77*106)</f>
        <v>3922</v>
      </c>
      <c r="E77" s="10" t="s">
        <v>26</v>
      </c>
      <c r="F77" s="6"/>
      <c r="G77" s="30" t="s">
        <v>41</v>
      </c>
      <c r="H77" s="10" t="s">
        <v>16</v>
      </c>
      <c r="I77" s="47" t="s">
        <v>373</v>
      </c>
    </row>
    <row r="78" spans="1:9" s="3" customFormat="1" ht="13.5" thickBot="1" x14ac:dyDescent="0.25">
      <c r="A78" s="4"/>
      <c r="B78" s="2"/>
      <c r="C78" s="107">
        <f>SUM(C4:C77)</f>
        <v>1977</v>
      </c>
      <c r="D78" s="106">
        <f>SUM(D4:D77)</f>
        <v>206970</v>
      </c>
      <c r="E78" s="10"/>
      <c r="G78" s="30"/>
      <c r="H78" s="10"/>
      <c r="I78" s="9"/>
    </row>
    <row r="79" spans="1:9" s="38" customFormat="1" ht="15.75" x14ac:dyDescent="0.25">
      <c r="A79" s="2"/>
      <c r="B79" s="2"/>
      <c r="C79" s="2"/>
      <c r="D79" s="7"/>
      <c r="E79" s="10"/>
      <c r="F79" s="2"/>
      <c r="G79" s="30"/>
      <c r="H79" s="27"/>
      <c r="I79" s="9"/>
    </row>
    <row r="80" spans="1:9" s="3" customFormat="1" ht="15.75" x14ac:dyDescent="0.25">
      <c r="A80" s="19" t="s">
        <v>387</v>
      </c>
      <c r="B80" s="19"/>
      <c r="C80" s="19"/>
      <c r="D80" s="19" t="s">
        <v>454</v>
      </c>
      <c r="E80" s="13"/>
      <c r="F80" s="13"/>
      <c r="G80" s="13"/>
      <c r="H80" s="19"/>
      <c r="I80" s="19"/>
    </row>
    <row r="81" spans="1:9" s="3" customFormat="1" ht="15.75" x14ac:dyDescent="0.25">
      <c r="A81" s="19" t="s">
        <v>95</v>
      </c>
      <c r="B81" s="19"/>
      <c r="C81" s="19"/>
      <c r="D81" s="19" t="s">
        <v>420</v>
      </c>
      <c r="E81" s="13"/>
      <c r="F81" s="13"/>
      <c r="G81" s="13" t="s">
        <v>421</v>
      </c>
      <c r="H81" s="19"/>
      <c r="I81" s="19"/>
    </row>
    <row r="82" spans="1:9" s="3" customFormat="1" ht="15.75" x14ac:dyDescent="0.25">
      <c r="A82" s="19" t="s">
        <v>99</v>
      </c>
      <c r="B82" s="19"/>
      <c r="C82" s="19"/>
      <c r="D82" s="19" t="s">
        <v>291</v>
      </c>
      <c r="E82" s="13"/>
      <c r="F82" s="13"/>
      <c r="G82" s="13" t="s">
        <v>292</v>
      </c>
      <c r="H82" s="19"/>
      <c r="I82" s="19"/>
    </row>
    <row r="83" spans="1:9" s="3" customFormat="1" x14ac:dyDescent="0.2">
      <c r="A83"/>
      <c r="B83"/>
      <c r="C83"/>
      <c r="D83" s="8"/>
      <c r="E83" s="21"/>
      <c r="F83"/>
      <c r="G83" s="30"/>
      <c r="H83" s="27"/>
      <c r="I83" s="9"/>
    </row>
    <row r="84" spans="1:9" s="19" customFormat="1" ht="15.75" x14ac:dyDescent="0.25">
      <c r="A84"/>
      <c r="B84" s="3" t="s">
        <v>373</v>
      </c>
      <c r="C84" s="3" t="s">
        <v>431</v>
      </c>
      <c r="D84" s="8"/>
      <c r="E84" s="21"/>
      <c r="F84"/>
      <c r="G84" s="30"/>
      <c r="H84" s="27"/>
      <c r="I84" s="9"/>
    </row>
    <row r="85" spans="1:9" s="19" customFormat="1" ht="15.75" x14ac:dyDescent="0.25">
      <c r="A85"/>
      <c r="B85" s="3" t="s">
        <v>37</v>
      </c>
      <c r="C85" s="3" t="s">
        <v>219</v>
      </c>
      <c r="D85" s="20"/>
      <c r="E85" s="21"/>
      <c r="F85"/>
      <c r="G85" s="30"/>
      <c r="H85" s="27"/>
      <c r="I85" s="9"/>
    </row>
    <row r="86" spans="1:9" s="19" customFormat="1" ht="15.75" x14ac:dyDescent="0.25">
      <c r="A86"/>
      <c r="B86" s="3" t="s">
        <v>430</v>
      </c>
      <c r="C86" s="3" t="s">
        <v>432</v>
      </c>
      <c r="D86" s="8"/>
      <c r="E86" s="21"/>
      <c r="F86"/>
      <c r="G86" s="30"/>
      <c r="H86" s="27"/>
      <c r="I86" s="9"/>
    </row>
    <row r="87" spans="1:9" x14ac:dyDescent="0.2">
      <c r="B87" s="3" t="s">
        <v>424</v>
      </c>
      <c r="C87" s="3" t="s">
        <v>433</v>
      </c>
    </row>
    <row r="88" spans="1:9" x14ac:dyDescent="0.2">
      <c r="B88" s="3" t="s">
        <v>18</v>
      </c>
      <c r="C88" s="3" t="s">
        <v>214</v>
      </c>
      <c r="E88" s="55" t="s">
        <v>92</v>
      </c>
    </row>
    <row r="89" spans="1:9" x14ac:dyDescent="0.2">
      <c r="B89" s="3" t="s">
        <v>66</v>
      </c>
      <c r="C89" s="3" t="s">
        <v>216</v>
      </c>
      <c r="E89" s="21" t="s">
        <v>422</v>
      </c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9"/>
  <sheetViews>
    <sheetView topLeftCell="A4" workbookViewId="0">
      <selection activeCell="D74" sqref="D74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140625" style="62" customWidth="1"/>
    <col min="8" max="8" width="7.42578125" style="2" bestFit="1" customWidth="1"/>
    <col min="9" max="9" width="17.140625" customWidth="1"/>
    <col min="12" max="12" width="12.28515625" bestFit="1" customWidth="1"/>
  </cols>
  <sheetData>
    <row r="1" spans="1:9" s="18" customFormat="1" ht="20.25" x14ac:dyDescent="0.3">
      <c r="A1" s="15" t="s">
        <v>455</v>
      </c>
      <c r="B1" s="16"/>
      <c r="C1" s="16"/>
      <c r="D1" s="17"/>
      <c r="E1" s="17"/>
      <c r="G1" s="56"/>
      <c r="H1" s="16"/>
      <c r="I1" s="57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58" t="s">
        <v>4</v>
      </c>
      <c r="H2" s="11" t="s">
        <v>5</v>
      </c>
      <c r="I2" s="13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36"/>
      <c r="G3" s="58"/>
      <c r="H3" s="11"/>
      <c r="I3" s="13"/>
    </row>
    <row r="4" spans="1:9" s="3" customFormat="1" ht="13.5" customHeight="1" x14ac:dyDescent="0.2">
      <c r="A4" s="4">
        <v>40789</v>
      </c>
      <c r="B4" s="2" t="s">
        <v>305</v>
      </c>
      <c r="C4" s="2">
        <v>20</v>
      </c>
      <c r="D4" s="7">
        <f>SUM(C4*100)</f>
        <v>2000</v>
      </c>
      <c r="E4" s="10" t="s">
        <v>10</v>
      </c>
      <c r="F4" s="6"/>
      <c r="G4" s="30" t="s">
        <v>62</v>
      </c>
      <c r="H4" s="10" t="s">
        <v>16</v>
      </c>
      <c r="I4" s="59" t="s">
        <v>373</v>
      </c>
    </row>
    <row r="5" spans="1:9" s="38" customFormat="1" ht="15.75" x14ac:dyDescent="0.25">
      <c r="A5" s="4">
        <v>40797</v>
      </c>
      <c r="B5" s="2" t="s">
        <v>456</v>
      </c>
      <c r="C5" s="2">
        <v>26</v>
      </c>
      <c r="D5" s="7">
        <f>SUM(C5*100)</f>
        <v>2600</v>
      </c>
      <c r="E5" s="10" t="s">
        <v>10</v>
      </c>
      <c r="F5" s="36"/>
      <c r="G5" s="30" t="s">
        <v>62</v>
      </c>
      <c r="H5" s="10" t="s">
        <v>31</v>
      </c>
      <c r="I5" s="59" t="s">
        <v>373</v>
      </c>
    </row>
    <row r="6" spans="1:9" s="3" customFormat="1" ht="13.5" customHeight="1" x14ac:dyDescent="0.2">
      <c r="A6" s="4">
        <v>40807</v>
      </c>
      <c r="B6" s="2" t="s">
        <v>250</v>
      </c>
      <c r="C6" s="2">
        <v>24</v>
      </c>
      <c r="D6" s="7">
        <f>SUM(C6*100)</f>
        <v>2400</v>
      </c>
      <c r="E6" s="10" t="s">
        <v>10</v>
      </c>
      <c r="F6" s="6"/>
      <c r="G6" s="30" t="s">
        <v>36</v>
      </c>
      <c r="H6" s="10" t="s">
        <v>12</v>
      </c>
      <c r="I6" s="59" t="s">
        <v>373</v>
      </c>
    </row>
    <row r="7" spans="1:9" s="3" customFormat="1" x14ac:dyDescent="0.2">
      <c r="A7" s="4">
        <v>40808</v>
      </c>
      <c r="B7" s="2" t="s">
        <v>310</v>
      </c>
      <c r="C7" s="2">
        <v>13</v>
      </c>
      <c r="D7" s="7">
        <f>SUM(C7*100)</f>
        <v>1300</v>
      </c>
      <c r="E7" s="10" t="s">
        <v>10</v>
      </c>
      <c r="F7" s="6"/>
      <c r="G7" s="30" t="s">
        <v>16</v>
      </c>
      <c r="H7" s="10" t="s">
        <v>12</v>
      </c>
      <c r="I7" s="59" t="s">
        <v>373</v>
      </c>
    </row>
    <row r="8" spans="1:9" s="3" customFormat="1" ht="15.75" x14ac:dyDescent="0.25">
      <c r="A8" s="5" t="s">
        <v>32</v>
      </c>
      <c r="B8" s="1"/>
      <c r="C8" s="11"/>
      <c r="D8" s="12"/>
      <c r="E8" s="24"/>
      <c r="G8" s="58"/>
      <c r="H8" s="11"/>
      <c r="I8" s="13"/>
    </row>
    <row r="9" spans="1:9" s="3" customFormat="1" x14ac:dyDescent="0.2">
      <c r="A9" s="4">
        <v>40821</v>
      </c>
      <c r="B9" s="2" t="s">
        <v>302</v>
      </c>
      <c r="C9" s="2">
        <v>29</v>
      </c>
      <c r="D9" s="7">
        <f t="shared" ref="D9:D20" si="0">SUM(C9*100)</f>
        <v>2900</v>
      </c>
      <c r="E9" s="10" t="s">
        <v>10</v>
      </c>
      <c r="G9" s="30" t="s">
        <v>36</v>
      </c>
      <c r="H9" s="10" t="s">
        <v>12</v>
      </c>
      <c r="I9" s="60" t="s">
        <v>373</v>
      </c>
    </row>
    <row r="10" spans="1:9" s="38" customFormat="1" ht="15.75" x14ac:dyDescent="0.25">
      <c r="A10" s="4">
        <v>40824</v>
      </c>
      <c r="B10" s="2" t="s">
        <v>276</v>
      </c>
      <c r="C10" s="2">
        <v>16</v>
      </c>
      <c r="D10" s="7">
        <f t="shared" si="0"/>
        <v>1600</v>
      </c>
      <c r="E10" s="10" t="s">
        <v>21</v>
      </c>
      <c r="F10" s="36"/>
      <c r="G10" s="30" t="s">
        <v>123</v>
      </c>
      <c r="H10" s="10" t="s">
        <v>73</v>
      </c>
      <c r="I10" s="60" t="s">
        <v>373</v>
      </c>
    </row>
    <row r="11" spans="1:9" s="3" customFormat="1" x14ac:dyDescent="0.2">
      <c r="A11" s="4">
        <v>40825</v>
      </c>
      <c r="B11" s="2" t="s">
        <v>358</v>
      </c>
      <c r="C11" s="2">
        <v>14</v>
      </c>
      <c r="D11" s="7">
        <f t="shared" si="0"/>
        <v>1400</v>
      </c>
      <c r="E11" s="10" t="s">
        <v>10</v>
      </c>
      <c r="G11" s="30" t="s">
        <v>44</v>
      </c>
      <c r="H11" s="10" t="s">
        <v>143</v>
      </c>
      <c r="I11" s="60" t="s">
        <v>373</v>
      </c>
    </row>
    <row r="12" spans="1:9" s="3" customFormat="1" x14ac:dyDescent="0.2">
      <c r="A12" s="4">
        <v>40831</v>
      </c>
      <c r="B12" s="2" t="s">
        <v>237</v>
      </c>
      <c r="C12" s="2">
        <v>32</v>
      </c>
      <c r="D12" s="7">
        <f t="shared" si="0"/>
        <v>3200</v>
      </c>
      <c r="E12" s="10" t="s">
        <v>145</v>
      </c>
      <c r="G12" s="30" t="s">
        <v>162</v>
      </c>
      <c r="H12" s="27" t="s">
        <v>123</v>
      </c>
      <c r="I12" s="60" t="s">
        <v>18</v>
      </c>
    </row>
    <row r="13" spans="1:9" s="3" customFormat="1" x14ac:dyDescent="0.2">
      <c r="A13" s="4">
        <v>40831</v>
      </c>
      <c r="B13" s="2" t="s">
        <v>381</v>
      </c>
      <c r="C13" s="2">
        <v>49</v>
      </c>
      <c r="D13" s="7">
        <f t="shared" si="0"/>
        <v>4900</v>
      </c>
      <c r="E13" s="10" t="s">
        <v>259</v>
      </c>
      <c r="G13" s="30" t="s">
        <v>62</v>
      </c>
      <c r="H13" s="27" t="s">
        <v>202</v>
      </c>
      <c r="I13" s="60" t="s">
        <v>18</v>
      </c>
    </row>
    <row r="14" spans="1:9" s="3" customFormat="1" x14ac:dyDescent="0.2">
      <c r="A14" s="4">
        <v>40832</v>
      </c>
      <c r="B14" s="2" t="s">
        <v>312</v>
      </c>
      <c r="C14" s="2">
        <v>20</v>
      </c>
      <c r="D14" s="7">
        <f t="shared" si="0"/>
        <v>2000</v>
      </c>
      <c r="E14" s="10" t="s">
        <v>10</v>
      </c>
      <c r="G14" s="30" t="s">
        <v>177</v>
      </c>
      <c r="H14" s="10" t="s">
        <v>143</v>
      </c>
      <c r="I14" s="60" t="s">
        <v>373</v>
      </c>
    </row>
    <row r="15" spans="1:9" s="3" customFormat="1" x14ac:dyDescent="0.2">
      <c r="A15" s="4">
        <v>40832</v>
      </c>
      <c r="B15" s="2" t="s">
        <v>306</v>
      </c>
      <c r="C15" s="2">
        <v>54</v>
      </c>
      <c r="D15" s="7">
        <f t="shared" si="0"/>
        <v>5400</v>
      </c>
      <c r="E15" s="10" t="s">
        <v>26</v>
      </c>
      <c r="G15" s="30" t="s">
        <v>123</v>
      </c>
      <c r="H15" s="27" t="s">
        <v>143</v>
      </c>
      <c r="I15" s="60" t="s">
        <v>18</v>
      </c>
    </row>
    <row r="16" spans="1:9" s="3" customFormat="1" x14ac:dyDescent="0.2">
      <c r="A16" s="4">
        <v>40838</v>
      </c>
      <c r="B16" s="2" t="s">
        <v>270</v>
      </c>
      <c r="C16" s="2">
        <v>28</v>
      </c>
      <c r="D16" s="7">
        <f t="shared" si="0"/>
        <v>2800</v>
      </c>
      <c r="E16" s="10" t="s">
        <v>21</v>
      </c>
      <c r="G16" s="30" t="s">
        <v>55</v>
      </c>
      <c r="H16" s="10" t="s">
        <v>44</v>
      </c>
      <c r="I16" s="60" t="s">
        <v>18</v>
      </c>
    </row>
    <row r="17" spans="1:9" s="3" customFormat="1" x14ac:dyDescent="0.2">
      <c r="A17" s="4">
        <v>40839</v>
      </c>
      <c r="B17" s="2" t="s">
        <v>240</v>
      </c>
      <c r="C17" s="2">
        <v>11</v>
      </c>
      <c r="D17" s="7">
        <f t="shared" si="0"/>
        <v>1100</v>
      </c>
      <c r="E17" s="10" t="s">
        <v>10</v>
      </c>
      <c r="G17" s="30" t="s">
        <v>78</v>
      </c>
      <c r="H17" s="10" t="s">
        <v>16</v>
      </c>
      <c r="I17" s="60" t="s">
        <v>373</v>
      </c>
    </row>
    <row r="18" spans="1:9" s="3" customFormat="1" x14ac:dyDescent="0.2">
      <c r="A18" s="4">
        <v>40845</v>
      </c>
      <c r="B18" s="2" t="s">
        <v>438</v>
      </c>
      <c r="C18" s="2">
        <v>30</v>
      </c>
      <c r="D18" s="7">
        <f t="shared" si="0"/>
        <v>3000</v>
      </c>
      <c r="E18" s="10" t="s">
        <v>21</v>
      </c>
      <c r="G18" s="30" t="s">
        <v>55</v>
      </c>
      <c r="H18" s="27" t="s">
        <v>44</v>
      </c>
      <c r="I18" s="60" t="s">
        <v>18</v>
      </c>
    </row>
    <row r="19" spans="1:9" s="3" customFormat="1" x14ac:dyDescent="0.2">
      <c r="A19" s="4">
        <v>40846</v>
      </c>
      <c r="B19" s="2" t="s">
        <v>233</v>
      </c>
      <c r="C19" s="2">
        <v>23</v>
      </c>
      <c r="D19" s="7">
        <f t="shared" si="0"/>
        <v>2300</v>
      </c>
      <c r="E19" s="10" t="s">
        <v>10</v>
      </c>
      <c r="G19" s="30" t="s">
        <v>141</v>
      </c>
      <c r="H19" s="27" t="s">
        <v>16</v>
      </c>
      <c r="I19" s="60" t="s">
        <v>18</v>
      </c>
    </row>
    <row r="20" spans="1:9" s="3" customFormat="1" x14ac:dyDescent="0.2">
      <c r="A20" s="4">
        <v>40846</v>
      </c>
      <c r="B20" s="2" t="s">
        <v>247</v>
      </c>
      <c r="C20" s="2">
        <v>25</v>
      </c>
      <c r="D20" s="7">
        <f t="shared" si="0"/>
        <v>2500</v>
      </c>
      <c r="E20" s="10" t="s">
        <v>457</v>
      </c>
      <c r="G20" s="30" t="s">
        <v>346</v>
      </c>
      <c r="H20" s="10" t="s">
        <v>62</v>
      </c>
      <c r="I20" s="60" t="s">
        <v>426</v>
      </c>
    </row>
    <row r="21" spans="1:9" s="3" customFormat="1" ht="15.75" x14ac:dyDescent="0.25">
      <c r="A21" s="5" t="s">
        <v>60</v>
      </c>
      <c r="B21" s="1"/>
      <c r="C21" s="11"/>
      <c r="D21" s="12"/>
      <c r="E21" s="24"/>
      <c r="G21" s="58"/>
      <c r="H21" s="11"/>
      <c r="I21" s="13"/>
    </row>
    <row r="22" spans="1:9" s="3" customFormat="1" x14ac:dyDescent="0.2">
      <c r="A22" s="4">
        <v>40849</v>
      </c>
      <c r="B22" s="2" t="s">
        <v>250</v>
      </c>
      <c r="C22" s="2">
        <v>24</v>
      </c>
      <c r="D22" s="7">
        <f t="shared" ref="D22:D36" si="1">SUM(C22*100)</f>
        <v>2400</v>
      </c>
      <c r="E22" s="10" t="s">
        <v>10</v>
      </c>
      <c r="G22" s="30" t="s">
        <v>36</v>
      </c>
      <c r="H22" s="10" t="s">
        <v>12</v>
      </c>
      <c r="I22" s="60" t="s">
        <v>373</v>
      </c>
    </row>
    <row r="23" spans="1:9" s="38" customFormat="1" ht="15.75" x14ac:dyDescent="0.25">
      <c r="A23" s="4">
        <v>40853</v>
      </c>
      <c r="B23" s="2" t="s">
        <v>264</v>
      </c>
      <c r="C23" s="2">
        <v>7</v>
      </c>
      <c r="D23" s="7">
        <f t="shared" si="1"/>
        <v>700</v>
      </c>
      <c r="E23" s="10" t="s">
        <v>26</v>
      </c>
      <c r="F23" s="36"/>
      <c r="G23" s="30" t="s">
        <v>123</v>
      </c>
      <c r="H23" s="10" t="s">
        <v>44</v>
      </c>
      <c r="I23" s="60" t="s">
        <v>373</v>
      </c>
    </row>
    <row r="24" spans="1:9" s="3" customFormat="1" x14ac:dyDescent="0.2">
      <c r="A24" s="4">
        <v>40859</v>
      </c>
      <c r="B24" s="2" t="s">
        <v>279</v>
      </c>
      <c r="C24" s="2">
        <v>24</v>
      </c>
      <c r="D24" s="7">
        <f>SUM(C24*100)</f>
        <v>2400</v>
      </c>
      <c r="E24" s="10" t="s">
        <v>458</v>
      </c>
      <c r="G24" s="30"/>
      <c r="H24" s="10"/>
      <c r="I24" s="60" t="s">
        <v>426</v>
      </c>
    </row>
    <row r="25" spans="1:9" s="3" customFormat="1" x14ac:dyDescent="0.2">
      <c r="A25" s="4">
        <v>40863</v>
      </c>
      <c r="B25" s="2" t="s">
        <v>323</v>
      </c>
      <c r="C25" s="2">
        <v>47</v>
      </c>
      <c r="D25" s="7">
        <f t="shared" si="1"/>
        <v>4700</v>
      </c>
      <c r="E25" s="10" t="s">
        <v>10</v>
      </c>
      <c r="G25" s="30" t="s">
        <v>44</v>
      </c>
      <c r="H25" s="10" t="s">
        <v>12</v>
      </c>
      <c r="I25" s="60" t="s">
        <v>373</v>
      </c>
    </row>
    <row r="26" spans="1:9" s="3" customFormat="1" x14ac:dyDescent="0.2">
      <c r="A26" s="4">
        <v>40866</v>
      </c>
      <c r="B26" s="2" t="s">
        <v>237</v>
      </c>
      <c r="C26" s="2">
        <v>32</v>
      </c>
      <c r="D26" s="7">
        <f t="shared" si="1"/>
        <v>3200</v>
      </c>
      <c r="E26" s="10" t="s">
        <v>21</v>
      </c>
      <c r="G26" s="30" t="s">
        <v>49</v>
      </c>
      <c r="H26" s="27" t="s">
        <v>73</v>
      </c>
      <c r="I26" s="60" t="s">
        <v>18</v>
      </c>
    </row>
    <row r="27" spans="1:9" s="3" customFormat="1" x14ac:dyDescent="0.2">
      <c r="A27" s="4">
        <v>40866</v>
      </c>
      <c r="B27" s="2" t="s">
        <v>269</v>
      </c>
      <c r="C27" s="2">
        <v>41</v>
      </c>
      <c r="D27" s="7">
        <f t="shared" si="1"/>
        <v>4100</v>
      </c>
      <c r="E27" s="10" t="s">
        <v>259</v>
      </c>
      <c r="G27" s="30" t="s">
        <v>82</v>
      </c>
      <c r="H27" s="27" t="s">
        <v>62</v>
      </c>
      <c r="I27" s="60" t="s">
        <v>18</v>
      </c>
    </row>
    <row r="28" spans="1:9" s="3" customFormat="1" x14ac:dyDescent="0.2">
      <c r="A28" s="4">
        <v>40867</v>
      </c>
      <c r="B28" s="2" t="s">
        <v>358</v>
      </c>
      <c r="C28" s="2">
        <v>14</v>
      </c>
      <c r="D28" s="7">
        <f t="shared" si="1"/>
        <v>1400</v>
      </c>
      <c r="E28" s="10" t="s">
        <v>26</v>
      </c>
      <c r="G28" s="30" t="s">
        <v>197</v>
      </c>
      <c r="H28" s="10" t="s">
        <v>28</v>
      </c>
      <c r="I28" s="60" t="s">
        <v>373</v>
      </c>
    </row>
    <row r="29" spans="1:9" s="3" customFormat="1" x14ac:dyDescent="0.2">
      <c r="A29" s="4">
        <v>40867</v>
      </c>
      <c r="B29" s="2" t="s">
        <v>440</v>
      </c>
      <c r="C29" s="2">
        <v>41</v>
      </c>
      <c r="D29" s="7">
        <f t="shared" si="1"/>
        <v>4100</v>
      </c>
      <c r="E29" s="10" t="s">
        <v>176</v>
      </c>
      <c r="G29" s="30" t="s">
        <v>49</v>
      </c>
      <c r="H29" s="27" t="s">
        <v>425</v>
      </c>
      <c r="I29" s="60" t="s">
        <v>18</v>
      </c>
    </row>
    <row r="30" spans="1:9" s="3" customFormat="1" x14ac:dyDescent="0.2">
      <c r="A30" s="4">
        <v>40871</v>
      </c>
      <c r="B30" s="2" t="s">
        <v>358</v>
      </c>
      <c r="C30" s="2">
        <v>14</v>
      </c>
      <c r="D30" s="7">
        <f t="shared" si="1"/>
        <v>1400</v>
      </c>
      <c r="E30" s="10" t="s">
        <v>21</v>
      </c>
      <c r="G30" s="30" t="s">
        <v>273</v>
      </c>
      <c r="H30" s="10" t="s">
        <v>59</v>
      </c>
      <c r="I30" s="60" t="s">
        <v>373</v>
      </c>
    </row>
    <row r="31" spans="1:9" s="3" customFormat="1" x14ac:dyDescent="0.2">
      <c r="A31" s="4">
        <v>40872</v>
      </c>
      <c r="B31" s="2" t="s">
        <v>330</v>
      </c>
      <c r="C31" s="2">
        <v>15</v>
      </c>
      <c r="D31" s="7">
        <f t="shared" si="1"/>
        <v>1500</v>
      </c>
      <c r="E31" s="10" t="s">
        <v>10</v>
      </c>
      <c r="G31" s="30" t="s">
        <v>16</v>
      </c>
      <c r="H31" s="10" t="s">
        <v>12</v>
      </c>
      <c r="I31" s="60" t="s">
        <v>373</v>
      </c>
    </row>
    <row r="32" spans="1:9" s="3" customFormat="1" x14ac:dyDescent="0.2">
      <c r="A32" s="4">
        <v>40873</v>
      </c>
      <c r="B32" s="2" t="s">
        <v>269</v>
      </c>
      <c r="C32" s="2">
        <v>41</v>
      </c>
      <c r="D32" s="7">
        <f t="shared" si="1"/>
        <v>4100</v>
      </c>
      <c r="E32" s="10" t="s">
        <v>145</v>
      </c>
      <c r="G32" s="30" t="s">
        <v>67</v>
      </c>
      <c r="H32" s="27" t="s">
        <v>260</v>
      </c>
      <c r="I32" s="60" t="s">
        <v>373</v>
      </c>
    </row>
    <row r="33" spans="1:12" s="3" customFormat="1" x14ac:dyDescent="0.2">
      <c r="A33" s="4">
        <v>40874</v>
      </c>
      <c r="B33" s="2" t="s">
        <v>232</v>
      </c>
      <c r="C33" s="2">
        <v>9</v>
      </c>
      <c r="D33" s="7">
        <f t="shared" si="1"/>
        <v>900</v>
      </c>
      <c r="E33" s="10" t="s">
        <v>26</v>
      </c>
      <c r="G33" s="30" t="s">
        <v>27</v>
      </c>
      <c r="H33" s="27" t="s">
        <v>73</v>
      </c>
      <c r="I33" s="60" t="s">
        <v>373</v>
      </c>
    </row>
    <row r="34" spans="1:12" s="3" customFormat="1" x14ac:dyDescent="0.2">
      <c r="A34" s="4">
        <v>40874</v>
      </c>
      <c r="B34" s="2" t="s">
        <v>438</v>
      </c>
      <c r="C34" s="2">
        <v>30</v>
      </c>
      <c r="D34" s="7">
        <f t="shared" si="1"/>
        <v>3000</v>
      </c>
      <c r="E34" s="10" t="s">
        <v>176</v>
      </c>
      <c r="G34" s="30" t="s">
        <v>62</v>
      </c>
      <c r="H34" s="27" t="s">
        <v>28</v>
      </c>
      <c r="I34" s="60" t="s">
        <v>18</v>
      </c>
    </row>
    <row r="35" spans="1:12" s="3" customFormat="1" x14ac:dyDescent="0.2">
      <c r="A35" s="4">
        <v>40874</v>
      </c>
      <c r="B35" s="2" t="s">
        <v>241</v>
      </c>
      <c r="C35" s="2">
        <v>36</v>
      </c>
      <c r="D35" s="7">
        <f t="shared" si="1"/>
        <v>3600</v>
      </c>
      <c r="E35" s="10" t="s">
        <v>457</v>
      </c>
      <c r="G35" s="30" t="s">
        <v>62</v>
      </c>
      <c r="H35" s="10" t="s">
        <v>28</v>
      </c>
      <c r="I35" s="60" t="s">
        <v>18</v>
      </c>
    </row>
    <row r="36" spans="1:12" s="38" customFormat="1" ht="15.75" x14ac:dyDescent="0.25">
      <c r="A36" s="4">
        <v>40877</v>
      </c>
      <c r="B36" s="2" t="s">
        <v>283</v>
      </c>
      <c r="C36" s="2">
        <v>42</v>
      </c>
      <c r="D36" s="7">
        <f t="shared" si="1"/>
        <v>4200</v>
      </c>
      <c r="E36" s="10" t="s">
        <v>10</v>
      </c>
      <c r="F36" s="36"/>
      <c r="G36" s="30" t="s">
        <v>44</v>
      </c>
      <c r="H36" s="10" t="s">
        <v>12</v>
      </c>
      <c r="I36" s="60" t="s">
        <v>373</v>
      </c>
    </row>
    <row r="37" spans="1:12" s="3" customFormat="1" ht="15.75" x14ac:dyDescent="0.25">
      <c r="A37" s="5" t="s">
        <v>70</v>
      </c>
      <c r="B37" s="1"/>
      <c r="C37" s="11"/>
      <c r="D37" s="12"/>
      <c r="E37" s="24"/>
      <c r="G37" s="58"/>
      <c r="H37" s="11"/>
      <c r="I37" s="13"/>
    </row>
    <row r="38" spans="1:12" s="3" customFormat="1" x14ac:dyDescent="0.2">
      <c r="A38" s="4">
        <v>40879</v>
      </c>
      <c r="B38" s="2" t="s">
        <v>319</v>
      </c>
      <c r="C38" s="2">
        <v>35</v>
      </c>
      <c r="D38" s="7">
        <f t="shared" ref="D38:D44" si="2">SUM(C38*100)</f>
        <v>3500</v>
      </c>
      <c r="E38" s="10" t="s">
        <v>10</v>
      </c>
      <c r="G38" s="30" t="s">
        <v>46</v>
      </c>
      <c r="H38" s="10" t="s">
        <v>12</v>
      </c>
      <c r="I38" s="60" t="s">
        <v>18</v>
      </c>
    </row>
    <row r="39" spans="1:12" s="3" customFormat="1" x14ac:dyDescent="0.2">
      <c r="A39" s="4">
        <v>40884</v>
      </c>
      <c r="B39" s="2" t="s">
        <v>250</v>
      </c>
      <c r="C39" s="2">
        <v>24</v>
      </c>
      <c r="D39" s="7">
        <f t="shared" si="2"/>
        <v>2400</v>
      </c>
      <c r="E39" s="10" t="s">
        <v>10</v>
      </c>
      <c r="G39" s="30" t="s">
        <v>36</v>
      </c>
      <c r="H39" s="10" t="s">
        <v>12</v>
      </c>
      <c r="I39" s="60" t="s">
        <v>373</v>
      </c>
    </row>
    <row r="40" spans="1:12" s="3" customFormat="1" x14ac:dyDescent="0.2">
      <c r="A40" s="4">
        <v>40888</v>
      </c>
      <c r="B40" s="2" t="s">
        <v>302</v>
      </c>
      <c r="C40" s="2">
        <v>29</v>
      </c>
      <c r="D40" s="7">
        <f t="shared" si="2"/>
        <v>2900</v>
      </c>
      <c r="E40" s="10" t="s">
        <v>10</v>
      </c>
      <c r="G40" s="30" t="s">
        <v>62</v>
      </c>
      <c r="H40" s="27" t="s">
        <v>16</v>
      </c>
      <c r="I40" s="60" t="s">
        <v>373</v>
      </c>
    </row>
    <row r="41" spans="1:12" s="3" customFormat="1" x14ac:dyDescent="0.2">
      <c r="A41" s="4">
        <v>40894</v>
      </c>
      <c r="B41" s="2" t="s">
        <v>269</v>
      </c>
      <c r="C41" s="2">
        <v>41</v>
      </c>
      <c r="D41" s="7">
        <f t="shared" si="2"/>
        <v>4100</v>
      </c>
      <c r="E41" s="10" t="s">
        <v>145</v>
      </c>
      <c r="G41" s="30" t="s">
        <v>55</v>
      </c>
      <c r="H41" s="27" t="s">
        <v>44</v>
      </c>
      <c r="I41" s="60" t="s">
        <v>373</v>
      </c>
    </row>
    <row r="42" spans="1:12" s="3" customFormat="1" x14ac:dyDescent="0.2">
      <c r="A42" s="4">
        <v>40894</v>
      </c>
      <c r="B42" s="2" t="s">
        <v>236</v>
      </c>
      <c r="C42" s="2">
        <v>37</v>
      </c>
      <c r="D42" s="7">
        <f>SUM(C42*100)</f>
        <v>3700</v>
      </c>
      <c r="E42" s="10" t="s">
        <v>416</v>
      </c>
      <c r="G42" s="30" t="s">
        <v>149</v>
      </c>
      <c r="H42" s="27" t="s">
        <v>156</v>
      </c>
      <c r="I42" s="60" t="s">
        <v>18</v>
      </c>
    </row>
    <row r="43" spans="1:12" s="3" customFormat="1" x14ac:dyDescent="0.2">
      <c r="A43" s="4">
        <v>40894</v>
      </c>
      <c r="B43" s="2" t="s">
        <v>236</v>
      </c>
      <c r="C43" s="2">
        <v>37</v>
      </c>
      <c r="D43" s="7">
        <f>SUM(C43*100)</f>
        <v>3700</v>
      </c>
      <c r="E43" s="10" t="s">
        <v>458</v>
      </c>
      <c r="G43" s="30" t="s">
        <v>459</v>
      </c>
      <c r="H43" s="27" t="s">
        <v>55</v>
      </c>
      <c r="I43" s="60" t="s">
        <v>426</v>
      </c>
    </row>
    <row r="44" spans="1:12" s="3" customFormat="1" x14ac:dyDescent="0.2">
      <c r="A44" s="4">
        <v>40895</v>
      </c>
      <c r="B44" s="2" t="s">
        <v>330</v>
      </c>
      <c r="C44" s="2">
        <v>15</v>
      </c>
      <c r="D44" s="7">
        <f t="shared" si="2"/>
        <v>1500</v>
      </c>
      <c r="E44" s="10" t="s">
        <v>26</v>
      </c>
      <c r="G44" s="30" t="s">
        <v>69</v>
      </c>
      <c r="H44" s="10" t="s">
        <v>68</v>
      </c>
      <c r="I44" s="60" t="s">
        <v>373</v>
      </c>
    </row>
    <row r="45" spans="1:12" s="3" customFormat="1" ht="15.75" x14ac:dyDescent="0.25">
      <c r="A45" s="5" t="s">
        <v>84</v>
      </c>
      <c r="B45" s="1"/>
      <c r="C45" s="11"/>
      <c r="D45" s="12"/>
      <c r="E45" s="24"/>
      <c r="G45" s="58"/>
      <c r="H45" s="11"/>
      <c r="I45" s="13"/>
    </row>
    <row r="46" spans="1:12" s="3" customFormat="1" x14ac:dyDescent="0.2">
      <c r="A46" s="4">
        <v>40550</v>
      </c>
      <c r="B46" s="2" t="s">
        <v>269</v>
      </c>
      <c r="C46" s="2">
        <v>41</v>
      </c>
      <c r="D46" s="7">
        <f t="shared" ref="D46:D55" si="3">SUM(C46*100)</f>
        <v>4100</v>
      </c>
      <c r="E46" s="10" t="s">
        <v>21</v>
      </c>
      <c r="G46" s="30" t="s">
        <v>43</v>
      </c>
      <c r="H46" s="27" t="s">
        <v>28</v>
      </c>
      <c r="I46" s="60" t="s">
        <v>18</v>
      </c>
      <c r="L46" s="20"/>
    </row>
    <row r="47" spans="1:12" s="38" customFormat="1" ht="15.75" x14ac:dyDescent="0.25">
      <c r="A47" s="4">
        <v>40551</v>
      </c>
      <c r="B47" s="2" t="s">
        <v>358</v>
      </c>
      <c r="C47" s="2">
        <v>14</v>
      </c>
      <c r="D47" s="7">
        <f t="shared" si="3"/>
        <v>1400</v>
      </c>
      <c r="E47" s="10" t="s">
        <v>10</v>
      </c>
      <c r="F47" s="36"/>
      <c r="G47" s="30" t="s">
        <v>44</v>
      </c>
      <c r="H47" s="10" t="s">
        <v>143</v>
      </c>
      <c r="I47" s="60" t="s">
        <v>373</v>
      </c>
    </row>
    <row r="48" spans="1:12" s="3" customFormat="1" x14ac:dyDescent="0.2">
      <c r="A48" s="4">
        <v>40557</v>
      </c>
      <c r="B48" s="2" t="s">
        <v>283</v>
      </c>
      <c r="C48" s="2">
        <v>42</v>
      </c>
      <c r="D48" s="7">
        <f t="shared" si="3"/>
        <v>4200</v>
      </c>
      <c r="E48" s="10" t="s">
        <v>21</v>
      </c>
      <c r="G48" s="30" t="s">
        <v>126</v>
      </c>
      <c r="H48" s="27" t="s">
        <v>44</v>
      </c>
      <c r="I48" s="60" t="s">
        <v>373</v>
      </c>
    </row>
    <row r="49" spans="1:9" s="3" customFormat="1" x14ac:dyDescent="0.2">
      <c r="A49" s="4">
        <v>40558</v>
      </c>
      <c r="B49" s="2" t="s">
        <v>312</v>
      </c>
      <c r="C49" s="2">
        <v>20</v>
      </c>
      <c r="D49" s="7">
        <f t="shared" si="3"/>
        <v>2000</v>
      </c>
      <c r="E49" s="10" t="s">
        <v>10</v>
      </c>
      <c r="G49" s="30" t="s">
        <v>177</v>
      </c>
      <c r="H49" s="27" t="s">
        <v>143</v>
      </c>
      <c r="I49" s="60" t="s">
        <v>373</v>
      </c>
    </row>
    <row r="50" spans="1:9" s="3" customFormat="1" x14ac:dyDescent="0.2">
      <c r="A50" s="4">
        <v>40558</v>
      </c>
      <c r="B50" s="2" t="s">
        <v>283</v>
      </c>
      <c r="C50" s="2">
        <v>42</v>
      </c>
      <c r="D50" s="7">
        <f t="shared" si="3"/>
        <v>4200</v>
      </c>
      <c r="E50" s="10" t="s">
        <v>176</v>
      </c>
      <c r="G50" s="30" t="s">
        <v>55</v>
      </c>
      <c r="H50" s="10" t="s">
        <v>196</v>
      </c>
      <c r="I50" s="60" t="s">
        <v>18</v>
      </c>
    </row>
    <row r="51" spans="1:9" s="3" customFormat="1" x14ac:dyDescent="0.2">
      <c r="A51" s="4">
        <v>40558</v>
      </c>
      <c r="B51" s="2" t="s">
        <v>438</v>
      </c>
      <c r="C51" s="2">
        <v>30</v>
      </c>
      <c r="D51" s="7">
        <f t="shared" si="3"/>
        <v>3000</v>
      </c>
      <c r="E51" s="10" t="s">
        <v>460</v>
      </c>
      <c r="G51" s="30" t="s">
        <v>41</v>
      </c>
      <c r="H51" s="10" t="s">
        <v>192</v>
      </c>
      <c r="I51" s="60" t="s">
        <v>18</v>
      </c>
    </row>
    <row r="52" spans="1:9" s="3" customFormat="1" x14ac:dyDescent="0.2">
      <c r="A52" s="4">
        <v>40564</v>
      </c>
      <c r="B52" s="2" t="s">
        <v>237</v>
      </c>
      <c r="C52" s="2">
        <v>32</v>
      </c>
      <c r="D52" s="7">
        <f t="shared" si="3"/>
        <v>3200</v>
      </c>
      <c r="E52" s="10" t="s">
        <v>21</v>
      </c>
      <c r="G52" s="30" t="s">
        <v>69</v>
      </c>
      <c r="H52" s="27" t="s">
        <v>425</v>
      </c>
      <c r="I52" s="60" t="s">
        <v>18</v>
      </c>
    </row>
    <row r="53" spans="1:9" s="3" customFormat="1" x14ac:dyDescent="0.2">
      <c r="A53" s="4">
        <v>40564</v>
      </c>
      <c r="B53" s="2" t="s">
        <v>438</v>
      </c>
      <c r="C53" s="2">
        <v>30</v>
      </c>
      <c r="D53" s="7">
        <f t="shared" si="3"/>
        <v>3000</v>
      </c>
      <c r="E53" s="10" t="s">
        <v>145</v>
      </c>
      <c r="G53" s="30" t="s">
        <v>75</v>
      </c>
      <c r="H53" s="27" t="s">
        <v>41</v>
      </c>
      <c r="I53" s="60" t="s">
        <v>18</v>
      </c>
    </row>
    <row r="54" spans="1:9" s="3" customFormat="1" x14ac:dyDescent="0.2">
      <c r="A54" s="4">
        <v>40565</v>
      </c>
      <c r="B54" s="2" t="s">
        <v>240</v>
      </c>
      <c r="C54" s="2">
        <v>11</v>
      </c>
      <c r="D54" s="7">
        <f t="shared" si="3"/>
        <v>1100</v>
      </c>
      <c r="E54" s="10" t="s">
        <v>10</v>
      </c>
      <c r="G54" s="30" t="s">
        <v>56</v>
      </c>
      <c r="H54" s="27" t="s">
        <v>16</v>
      </c>
      <c r="I54" s="60" t="s">
        <v>18</v>
      </c>
    </row>
    <row r="55" spans="1:9" s="3" customFormat="1" x14ac:dyDescent="0.2">
      <c r="A55" s="4">
        <v>40567</v>
      </c>
      <c r="B55" s="2" t="s">
        <v>312</v>
      </c>
      <c r="C55" s="2">
        <v>20</v>
      </c>
      <c r="D55" s="7">
        <f t="shared" si="3"/>
        <v>2000</v>
      </c>
      <c r="E55" s="10" t="s">
        <v>26</v>
      </c>
      <c r="G55" s="30" t="s">
        <v>11</v>
      </c>
      <c r="H55" s="27" t="s">
        <v>59</v>
      </c>
      <c r="I55" s="60" t="s">
        <v>373</v>
      </c>
    </row>
    <row r="56" spans="1:9" s="3" customFormat="1" x14ac:dyDescent="0.2">
      <c r="A56" s="4"/>
      <c r="B56" s="2"/>
      <c r="C56" s="2"/>
      <c r="D56" s="7"/>
      <c r="E56" s="10"/>
      <c r="G56" s="30"/>
      <c r="H56" s="27"/>
      <c r="I56" s="27"/>
    </row>
    <row r="57" spans="1:9" s="3" customFormat="1" ht="15.75" x14ac:dyDescent="0.25">
      <c r="A57" s="5" t="s">
        <v>86</v>
      </c>
      <c r="B57" s="1"/>
      <c r="C57" s="11"/>
      <c r="D57" s="12"/>
      <c r="E57" s="24"/>
      <c r="G57" s="58"/>
      <c r="H57" s="11"/>
      <c r="I57" s="13"/>
    </row>
    <row r="58" spans="1:9" s="3" customFormat="1" x14ac:dyDescent="0.2">
      <c r="A58" s="4">
        <v>40575</v>
      </c>
      <c r="B58" s="2" t="s">
        <v>233</v>
      </c>
      <c r="C58" s="2">
        <v>23</v>
      </c>
      <c r="D58" s="7">
        <f t="shared" ref="D58:D68" si="4">SUM(C58*100)</f>
        <v>2300</v>
      </c>
      <c r="E58" s="10" t="s">
        <v>10</v>
      </c>
      <c r="G58" s="30" t="s">
        <v>36</v>
      </c>
      <c r="H58" s="27" t="s">
        <v>12</v>
      </c>
      <c r="I58" s="60" t="s">
        <v>373</v>
      </c>
    </row>
    <row r="59" spans="1:9" s="3" customFormat="1" x14ac:dyDescent="0.2">
      <c r="A59" s="4">
        <v>40578</v>
      </c>
      <c r="B59" s="2" t="s">
        <v>381</v>
      </c>
      <c r="C59" s="2">
        <v>49</v>
      </c>
      <c r="D59" s="7">
        <f t="shared" si="4"/>
        <v>4900</v>
      </c>
      <c r="E59" s="10" t="s">
        <v>259</v>
      </c>
      <c r="G59" s="30" t="s">
        <v>22</v>
      </c>
      <c r="H59" s="10" t="s">
        <v>44</v>
      </c>
      <c r="I59" s="60" t="s">
        <v>18</v>
      </c>
    </row>
    <row r="60" spans="1:9" s="3" customFormat="1" x14ac:dyDescent="0.2">
      <c r="A60" s="4">
        <v>40585</v>
      </c>
      <c r="B60" s="2" t="s">
        <v>270</v>
      </c>
      <c r="C60" s="2">
        <v>28</v>
      </c>
      <c r="D60" s="7">
        <f t="shared" si="4"/>
        <v>2800</v>
      </c>
      <c r="E60" s="10" t="s">
        <v>21</v>
      </c>
      <c r="G60" s="30" t="s">
        <v>55</v>
      </c>
      <c r="H60" s="27" t="s">
        <v>44</v>
      </c>
      <c r="I60" s="60" t="s">
        <v>373</v>
      </c>
    </row>
    <row r="61" spans="1:9" s="3" customFormat="1" x14ac:dyDescent="0.2">
      <c r="A61" s="4">
        <v>40590</v>
      </c>
      <c r="B61" s="2" t="s">
        <v>264</v>
      </c>
      <c r="C61" s="2">
        <v>7</v>
      </c>
      <c r="D61" s="7">
        <f>SUM(C61*100)</f>
        <v>700</v>
      </c>
      <c r="E61" s="10" t="s">
        <v>26</v>
      </c>
      <c r="G61" s="30" t="s">
        <v>202</v>
      </c>
      <c r="H61" s="27" t="s">
        <v>12</v>
      </c>
      <c r="I61" s="60" t="s">
        <v>18</v>
      </c>
    </row>
    <row r="62" spans="1:9" s="3" customFormat="1" x14ac:dyDescent="0.2">
      <c r="A62" s="4">
        <v>40590</v>
      </c>
      <c r="B62" s="2" t="s">
        <v>453</v>
      </c>
      <c r="C62" s="2">
        <v>35</v>
      </c>
      <c r="D62" s="7">
        <f>SUM(C62*100)</f>
        <v>3500</v>
      </c>
      <c r="E62" s="10" t="s">
        <v>10</v>
      </c>
      <c r="G62" s="30" t="s">
        <v>73</v>
      </c>
      <c r="H62" s="27" t="s">
        <v>12</v>
      </c>
      <c r="I62" s="60" t="s">
        <v>373</v>
      </c>
    </row>
    <row r="63" spans="1:9" s="3" customFormat="1" x14ac:dyDescent="0.2">
      <c r="A63" s="4">
        <v>40590</v>
      </c>
      <c r="B63" s="2" t="s">
        <v>453</v>
      </c>
      <c r="C63" s="2">
        <v>30</v>
      </c>
      <c r="D63" s="7">
        <f>SUM(C63*100)</f>
        <v>3000</v>
      </c>
      <c r="E63" s="10" t="s">
        <v>10</v>
      </c>
      <c r="G63" s="30" t="s">
        <v>11</v>
      </c>
      <c r="H63" s="27" t="s">
        <v>12</v>
      </c>
      <c r="I63" s="60" t="s">
        <v>37</v>
      </c>
    </row>
    <row r="64" spans="1:9" s="3" customFormat="1" x14ac:dyDescent="0.2">
      <c r="A64" s="4">
        <v>40956</v>
      </c>
      <c r="B64" s="2" t="s">
        <v>232</v>
      </c>
      <c r="C64" s="2">
        <v>9</v>
      </c>
      <c r="D64" s="7">
        <f>SUM(C64*100)</f>
        <v>900</v>
      </c>
      <c r="E64" s="10" t="s">
        <v>26</v>
      </c>
      <c r="G64" s="30" t="s">
        <v>273</v>
      </c>
      <c r="H64" s="27" t="s">
        <v>12</v>
      </c>
      <c r="I64" s="60" t="s">
        <v>373</v>
      </c>
    </row>
    <row r="65" spans="1:9" s="38" customFormat="1" ht="15.75" x14ac:dyDescent="0.25">
      <c r="A65" s="4">
        <v>40592</v>
      </c>
      <c r="B65" s="2" t="s">
        <v>438</v>
      </c>
      <c r="C65" s="2">
        <v>30</v>
      </c>
      <c r="D65" s="7">
        <f t="shared" si="4"/>
        <v>3000</v>
      </c>
      <c r="E65" s="10" t="s">
        <v>21</v>
      </c>
      <c r="F65" s="36"/>
      <c r="G65" s="30" t="s">
        <v>55</v>
      </c>
      <c r="H65" s="10" t="s">
        <v>44</v>
      </c>
      <c r="I65" s="60" t="s">
        <v>373</v>
      </c>
    </row>
    <row r="66" spans="1:9" s="3" customFormat="1" x14ac:dyDescent="0.2">
      <c r="A66" s="4">
        <v>40962</v>
      </c>
      <c r="B66" s="2" t="s">
        <v>310</v>
      </c>
      <c r="C66" s="2">
        <v>13</v>
      </c>
      <c r="D66" s="7">
        <f>SUM(C66*100)</f>
        <v>1300</v>
      </c>
      <c r="E66" s="10" t="s">
        <v>10</v>
      </c>
      <c r="G66" s="30" t="s">
        <v>16</v>
      </c>
      <c r="H66" s="10" t="s">
        <v>12</v>
      </c>
      <c r="I66" s="60" t="s">
        <v>373</v>
      </c>
    </row>
    <row r="67" spans="1:9" s="3" customFormat="1" x14ac:dyDescent="0.2">
      <c r="A67" s="4">
        <v>40599</v>
      </c>
      <c r="B67" s="2" t="s">
        <v>283</v>
      </c>
      <c r="C67" s="2">
        <v>42</v>
      </c>
      <c r="D67" s="7">
        <f t="shared" si="4"/>
        <v>4200</v>
      </c>
      <c r="E67" s="10" t="s">
        <v>145</v>
      </c>
      <c r="G67" s="30" t="s">
        <v>419</v>
      </c>
      <c r="H67" s="27" t="s">
        <v>41</v>
      </c>
      <c r="I67" s="60" t="s">
        <v>18</v>
      </c>
    </row>
    <row r="68" spans="1:9" s="3" customFormat="1" x14ac:dyDescent="0.2">
      <c r="A68" s="4">
        <v>40600</v>
      </c>
      <c r="B68" s="2" t="s">
        <v>440</v>
      </c>
      <c r="C68" s="2">
        <v>41</v>
      </c>
      <c r="D68" s="7">
        <f t="shared" si="4"/>
        <v>4100</v>
      </c>
      <c r="E68" s="10" t="s">
        <v>176</v>
      </c>
      <c r="G68" s="30" t="s">
        <v>55</v>
      </c>
      <c r="H68" s="27" t="s">
        <v>196</v>
      </c>
      <c r="I68" s="60" t="s">
        <v>373</v>
      </c>
    </row>
    <row r="69" spans="1:9" s="3" customFormat="1" ht="15.75" x14ac:dyDescent="0.25">
      <c r="A69" s="5" t="s">
        <v>87</v>
      </c>
      <c r="B69" s="1"/>
      <c r="C69" s="11"/>
      <c r="D69" s="12"/>
      <c r="E69" s="24"/>
      <c r="G69" s="58"/>
      <c r="H69" s="11"/>
      <c r="I69" s="61"/>
    </row>
    <row r="70" spans="1:9" s="3" customFormat="1" x14ac:dyDescent="0.2">
      <c r="A70" s="4">
        <v>40605</v>
      </c>
      <c r="B70" s="2" t="s">
        <v>283</v>
      </c>
      <c r="C70" s="2">
        <v>42</v>
      </c>
      <c r="D70" s="7">
        <f t="shared" ref="D70:D75" si="5">SUM(C70*100)</f>
        <v>4200</v>
      </c>
      <c r="E70" s="10" t="s">
        <v>21</v>
      </c>
      <c r="G70" s="30" t="s">
        <v>346</v>
      </c>
      <c r="H70" s="10" t="s">
        <v>44</v>
      </c>
      <c r="I70" s="60"/>
    </row>
    <row r="71" spans="1:9" s="3" customFormat="1" x14ac:dyDescent="0.2">
      <c r="A71" s="4">
        <v>40605</v>
      </c>
      <c r="B71" s="2" t="s">
        <v>269</v>
      </c>
      <c r="C71" s="2">
        <v>41</v>
      </c>
      <c r="D71" s="7">
        <f t="shared" si="5"/>
        <v>4100</v>
      </c>
      <c r="E71" s="10" t="s">
        <v>259</v>
      </c>
      <c r="G71" s="30" t="s">
        <v>75</v>
      </c>
      <c r="H71" s="27" t="s">
        <v>123</v>
      </c>
      <c r="I71" s="60" t="s">
        <v>373</v>
      </c>
    </row>
    <row r="72" spans="1:9" s="3" customFormat="1" x14ac:dyDescent="0.2">
      <c r="A72" s="4">
        <v>40606</v>
      </c>
      <c r="B72" s="2" t="s">
        <v>440</v>
      </c>
      <c r="C72" s="2">
        <v>41</v>
      </c>
      <c r="D72" s="7">
        <f t="shared" si="5"/>
        <v>4100</v>
      </c>
      <c r="E72" s="10" t="s">
        <v>457</v>
      </c>
      <c r="G72" s="30" t="s">
        <v>154</v>
      </c>
      <c r="H72" s="10" t="s">
        <v>62</v>
      </c>
      <c r="I72" s="60" t="s">
        <v>373</v>
      </c>
    </row>
    <row r="73" spans="1:9" s="3" customFormat="1" x14ac:dyDescent="0.2">
      <c r="A73" s="4">
        <v>40975</v>
      </c>
      <c r="B73" s="2" t="s">
        <v>236</v>
      </c>
      <c r="C73" s="2">
        <v>37</v>
      </c>
      <c r="D73" s="7">
        <f t="shared" si="5"/>
        <v>3700</v>
      </c>
      <c r="E73" s="10" t="s">
        <v>259</v>
      </c>
      <c r="G73" s="30" t="s">
        <v>31</v>
      </c>
      <c r="H73" s="27" t="s">
        <v>135</v>
      </c>
      <c r="I73" s="60" t="s">
        <v>18</v>
      </c>
    </row>
    <row r="74" spans="1:9" s="3" customFormat="1" x14ac:dyDescent="0.2">
      <c r="A74" s="4">
        <v>40612</v>
      </c>
      <c r="B74" s="2" t="s">
        <v>265</v>
      </c>
      <c r="C74" s="2">
        <v>39</v>
      </c>
      <c r="D74" s="7">
        <f t="shared" si="5"/>
        <v>3900</v>
      </c>
      <c r="E74" s="10" t="s">
        <v>145</v>
      </c>
      <c r="G74" s="30" t="s">
        <v>67</v>
      </c>
      <c r="H74" s="27" t="s">
        <v>44</v>
      </c>
      <c r="I74" s="60" t="s">
        <v>373</v>
      </c>
    </row>
    <row r="75" spans="1:9" s="3" customFormat="1" ht="13.5" thickBot="1" x14ac:dyDescent="0.25">
      <c r="A75" s="4">
        <v>40613</v>
      </c>
      <c r="B75" s="2" t="s">
        <v>438</v>
      </c>
      <c r="C75" s="2">
        <v>30</v>
      </c>
      <c r="D75" s="7">
        <f t="shared" si="5"/>
        <v>3000</v>
      </c>
      <c r="E75" s="10" t="s">
        <v>176</v>
      </c>
      <c r="G75" s="30" t="s">
        <v>149</v>
      </c>
      <c r="H75" s="10" t="s">
        <v>62</v>
      </c>
      <c r="I75" s="60" t="s">
        <v>373</v>
      </c>
    </row>
    <row r="76" spans="1:9" s="3" customFormat="1" ht="13.5" thickBot="1" x14ac:dyDescent="0.25">
      <c r="A76" s="4"/>
      <c r="B76" s="2"/>
      <c r="C76" s="107">
        <f>SUM(C4:C75)</f>
        <v>1868</v>
      </c>
      <c r="D76" s="106">
        <f>SUM(D4:D75)</f>
        <v>186800</v>
      </c>
      <c r="E76" s="10"/>
      <c r="G76" s="30"/>
      <c r="H76" s="10"/>
    </row>
    <row r="77" spans="1:9" s="3" customFormat="1" x14ac:dyDescent="0.2">
      <c r="A77" s="4"/>
      <c r="B77" s="2"/>
      <c r="C77" s="2"/>
      <c r="D77" s="7"/>
      <c r="E77" s="10"/>
      <c r="G77" s="30"/>
      <c r="H77" s="10"/>
    </row>
    <row r="78" spans="1:9" s="3" customFormat="1" ht="15.75" x14ac:dyDescent="0.25">
      <c r="A78" s="19" t="s">
        <v>387</v>
      </c>
      <c r="B78" s="19"/>
      <c r="C78" s="19"/>
      <c r="D78" s="19" t="s">
        <v>454</v>
      </c>
      <c r="E78" s="13"/>
      <c r="G78" s="13"/>
      <c r="H78" s="13"/>
      <c r="I78" s="19"/>
    </row>
    <row r="79" spans="1:9" s="38" customFormat="1" ht="15.75" x14ac:dyDescent="0.25">
      <c r="A79" s="19" t="s">
        <v>95</v>
      </c>
      <c r="B79" s="19"/>
      <c r="C79" s="19"/>
      <c r="D79" s="19" t="s">
        <v>420</v>
      </c>
      <c r="E79" s="13"/>
      <c r="F79" s="36"/>
      <c r="G79" s="13"/>
      <c r="H79" s="13" t="s">
        <v>421</v>
      </c>
      <c r="I79" s="19"/>
    </row>
    <row r="80" spans="1:9" s="3" customFormat="1" ht="15.75" x14ac:dyDescent="0.25">
      <c r="A80" s="19" t="s">
        <v>99</v>
      </c>
      <c r="B80" s="19"/>
      <c r="C80" s="19"/>
      <c r="D80" s="19" t="s">
        <v>291</v>
      </c>
      <c r="E80" s="13"/>
      <c r="G80" s="13"/>
      <c r="H80" s="13" t="s">
        <v>292</v>
      </c>
      <c r="I80" s="19"/>
    </row>
    <row r="81" spans="1:9" s="3" customFormat="1" x14ac:dyDescent="0.2">
      <c r="A81"/>
      <c r="B81"/>
      <c r="C81"/>
      <c r="D81" s="8"/>
      <c r="E81" s="21"/>
      <c r="G81" s="62"/>
      <c r="H81" s="2"/>
      <c r="I81"/>
    </row>
    <row r="82" spans="1:9" s="3" customFormat="1" x14ac:dyDescent="0.2">
      <c r="A82"/>
      <c r="B82"/>
      <c r="C82"/>
      <c r="D82" s="8"/>
      <c r="E82" s="8"/>
      <c r="G82" s="62"/>
      <c r="H82" s="2"/>
      <c r="I82"/>
    </row>
    <row r="83" spans="1:9" s="3" customFormat="1" x14ac:dyDescent="0.2">
      <c r="A83"/>
      <c r="B83"/>
      <c r="C83"/>
      <c r="D83" s="8"/>
      <c r="E83" s="8"/>
      <c r="G83" s="62"/>
      <c r="H83" s="2"/>
      <c r="I83"/>
    </row>
    <row r="84" spans="1:9" s="19" customFormat="1" ht="15.75" x14ac:dyDescent="0.25">
      <c r="A84"/>
      <c r="B84"/>
      <c r="C84"/>
      <c r="D84" s="8"/>
      <c r="E84" s="8"/>
      <c r="F84" s="13"/>
      <c r="G84" s="62"/>
      <c r="H84" s="2"/>
      <c r="I84"/>
    </row>
    <row r="85" spans="1:9" s="19" customFormat="1" ht="15.75" x14ac:dyDescent="0.25">
      <c r="A85"/>
      <c r="B85"/>
      <c r="C85"/>
      <c r="D85" s="8"/>
      <c r="E85" s="8"/>
      <c r="F85" s="13"/>
      <c r="G85" s="62"/>
      <c r="H85" s="2"/>
      <c r="I85"/>
    </row>
    <row r="86" spans="1:9" s="19" customFormat="1" ht="15.75" x14ac:dyDescent="0.25">
      <c r="A86"/>
      <c r="B86"/>
      <c r="C86"/>
      <c r="D86" s="8"/>
      <c r="E86" s="8"/>
      <c r="F86" s="13"/>
      <c r="G86" s="62"/>
      <c r="H86" s="2"/>
      <c r="I86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9"/>
  <sheetViews>
    <sheetView topLeftCell="A28" workbookViewId="0">
      <selection activeCell="D72" sqref="D72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140625" style="62" customWidth="1"/>
    <col min="8" max="8" width="7.42578125" style="2" bestFit="1" customWidth="1"/>
    <col min="9" max="9" width="17.140625" customWidth="1"/>
    <col min="12" max="12" width="12.28515625" bestFit="1" customWidth="1"/>
  </cols>
  <sheetData>
    <row r="1" spans="1:9" s="18" customFormat="1" ht="20.25" x14ac:dyDescent="0.3">
      <c r="A1" s="15" t="s">
        <v>461</v>
      </c>
      <c r="B1" s="16"/>
      <c r="C1" s="16"/>
      <c r="D1" s="17"/>
      <c r="E1" s="17"/>
      <c r="G1" s="56"/>
      <c r="H1" s="16"/>
      <c r="I1" s="57"/>
    </row>
    <row r="2" spans="1:9" s="14" customFormat="1" ht="15.75" x14ac:dyDescent="0.25">
      <c r="A2" s="5"/>
      <c r="B2" s="1"/>
      <c r="C2" s="11" t="s">
        <v>1</v>
      </c>
      <c r="D2" s="12" t="s">
        <v>2</v>
      </c>
      <c r="E2" s="24" t="s">
        <v>3</v>
      </c>
      <c r="F2" s="13" t="s">
        <v>6</v>
      </c>
      <c r="G2" s="58" t="s">
        <v>4</v>
      </c>
      <c r="H2" s="11" t="s">
        <v>5</v>
      </c>
      <c r="I2" s="13" t="s">
        <v>6</v>
      </c>
    </row>
    <row r="3" spans="1:9" s="38" customFormat="1" ht="15.75" x14ac:dyDescent="0.25">
      <c r="A3" s="5" t="s">
        <v>14</v>
      </c>
      <c r="B3" s="1"/>
      <c r="C3" s="11"/>
      <c r="D3" s="12"/>
      <c r="E3" s="24"/>
      <c r="F3" s="36"/>
      <c r="G3" s="58"/>
      <c r="H3" s="11"/>
      <c r="I3" s="13"/>
    </row>
    <row r="4" spans="1:9" s="3" customFormat="1" ht="13.5" customHeight="1" x14ac:dyDescent="0.2">
      <c r="A4" s="4">
        <v>40426</v>
      </c>
      <c r="B4" s="2" t="s">
        <v>240</v>
      </c>
      <c r="C4" s="2">
        <v>11</v>
      </c>
      <c r="D4" s="7">
        <f>SUM(C4*95)</f>
        <v>1045</v>
      </c>
      <c r="E4" s="10" t="s">
        <v>10</v>
      </c>
      <c r="F4" s="6"/>
      <c r="G4" s="30" t="s">
        <v>78</v>
      </c>
      <c r="H4" s="10" t="s">
        <v>16</v>
      </c>
      <c r="I4" s="60" t="s">
        <v>462</v>
      </c>
    </row>
    <row r="5" spans="1:9" s="38" customFormat="1" ht="15.75" x14ac:dyDescent="0.25">
      <c r="A5" s="4">
        <v>40433</v>
      </c>
      <c r="B5" s="2" t="s">
        <v>240</v>
      </c>
      <c r="C5" s="2">
        <v>11</v>
      </c>
      <c r="D5" s="7">
        <f t="shared" ref="D5:D11" si="0">SUM(C5*95)</f>
        <v>1045</v>
      </c>
      <c r="E5" s="10" t="s">
        <v>26</v>
      </c>
      <c r="F5" s="36"/>
      <c r="G5" s="30" t="s">
        <v>43</v>
      </c>
      <c r="H5" s="10" t="s">
        <v>68</v>
      </c>
      <c r="I5" s="60" t="s">
        <v>18</v>
      </c>
    </row>
    <row r="6" spans="1:9" s="3" customFormat="1" ht="13.5" customHeight="1" x14ac:dyDescent="0.2">
      <c r="A6" s="4">
        <v>40436</v>
      </c>
      <c r="B6" s="2" t="s">
        <v>310</v>
      </c>
      <c r="C6" s="2">
        <v>13</v>
      </c>
      <c r="D6" s="7">
        <f t="shared" si="0"/>
        <v>1235</v>
      </c>
      <c r="E6" s="10" t="s">
        <v>10</v>
      </c>
      <c r="F6" s="6"/>
      <c r="G6" s="30" t="s">
        <v>16</v>
      </c>
      <c r="H6" s="10" t="s">
        <v>12</v>
      </c>
      <c r="I6" s="60" t="s">
        <v>373</v>
      </c>
    </row>
    <row r="7" spans="1:9" s="3" customFormat="1" x14ac:dyDescent="0.2">
      <c r="A7" s="4">
        <v>40439</v>
      </c>
      <c r="B7" s="2" t="s">
        <v>240</v>
      </c>
      <c r="C7" s="2">
        <v>11</v>
      </c>
      <c r="D7" s="7">
        <f t="shared" si="0"/>
        <v>1045</v>
      </c>
      <c r="E7" s="10" t="s">
        <v>21</v>
      </c>
      <c r="F7" s="6"/>
      <c r="G7" s="30" t="s">
        <v>43</v>
      </c>
      <c r="H7" s="10" t="s">
        <v>68</v>
      </c>
      <c r="I7" s="60" t="s">
        <v>462</v>
      </c>
    </row>
    <row r="8" spans="1:9" s="3" customFormat="1" x14ac:dyDescent="0.2">
      <c r="A8" s="4">
        <v>40443</v>
      </c>
      <c r="B8" s="2" t="s">
        <v>358</v>
      </c>
      <c r="C8" s="2">
        <v>14</v>
      </c>
      <c r="D8" s="7">
        <f t="shared" si="0"/>
        <v>1330</v>
      </c>
      <c r="E8" s="10" t="s">
        <v>10</v>
      </c>
      <c r="G8" s="30" t="s">
        <v>16</v>
      </c>
      <c r="H8" s="10" t="s">
        <v>12</v>
      </c>
      <c r="I8" s="60" t="s">
        <v>373</v>
      </c>
    </row>
    <row r="9" spans="1:9" s="3" customFormat="1" x14ac:dyDescent="0.2">
      <c r="A9" s="4">
        <v>40447</v>
      </c>
      <c r="B9" s="2" t="s">
        <v>233</v>
      </c>
      <c r="C9" s="2">
        <v>23</v>
      </c>
      <c r="D9" s="7">
        <f t="shared" si="0"/>
        <v>2185</v>
      </c>
      <c r="E9" s="10" t="s">
        <v>10</v>
      </c>
      <c r="G9" s="30" t="s">
        <v>141</v>
      </c>
      <c r="H9" s="10" t="s">
        <v>16</v>
      </c>
      <c r="I9" s="60" t="s">
        <v>373</v>
      </c>
    </row>
    <row r="10" spans="1:9" s="38" customFormat="1" ht="15.75" x14ac:dyDescent="0.25">
      <c r="A10" s="4">
        <v>40447</v>
      </c>
      <c r="B10" s="2" t="s">
        <v>264</v>
      </c>
      <c r="C10" s="2">
        <v>7</v>
      </c>
      <c r="D10" s="7">
        <f t="shared" si="0"/>
        <v>665</v>
      </c>
      <c r="E10" s="10" t="s">
        <v>26</v>
      </c>
      <c r="F10" s="36"/>
      <c r="G10" s="30" t="s">
        <v>68</v>
      </c>
      <c r="H10" s="10" t="s">
        <v>16</v>
      </c>
      <c r="I10" s="60" t="s">
        <v>462</v>
      </c>
    </row>
    <row r="11" spans="1:9" s="3" customFormat="1" x14ac:dyDescent="0.2">
      <c r="A11" s="4">
        <v>40450</v>
      </c>
      <c r="B11" s="2" t="s">
        <v>251</v>
      </c>
      <c r="C11" s="2">
        <v>32</v>
      </c>
      <c r="D11" s="7">
        <f t="shared" si="0"/>
        <v>3040</v>
      </c>
      <c r="E11" s="10" t="s">
        <v>10</v>
      </c>
      <c r="G11" s="30" t="s">
        <v>46</v>
      </c>
      <c r="H11" s="10" t="s">
        <v>12</v>
      </c>
      <c r="I11" s="60" t="s">
        <v>18</v>
      </c>
    </row>
    <row r="12" spans="1:9" s="3" customFormat="1" ht="15.75" x14ac:dyDescent="0.25">
      <c r="A12" s="5" t="s">
        <v>32</v>
      </c>
      <c r="B12" s="1"/>
      <c r="C12" s="11"/>
      <c r="D12" s="12"/>
      <c r="E12" s="24"/>
      <c r="G12" s="29"/>
      <c r="H12" s="13"/>
      <c r="I12" s="13"/>
    </row>
    <row r="13" spans="1:9" s="3" customFormat="1" x14ac:dyDescent="0.2">
      <c r="A13" s="4">
        <v>40454</v>
      </c>
      <c r="B13" s="2" t="s">
        <v>240</v>
      </c>
      <c r="C13" s="2">
        <v>11</v>
      </c>
      <c r="D13" s="7">
        <f>SUM(C13*95)</f>
        <v>1045</v>
      </c>
      <c r="E13" s="10" t="s">
        <v>10</v>
      </c>
      <c r="G13" s="30" t="s">
        <v>78</v>
      </c>
      <c r="H13" s="10" t="s">
        <v>16</v>
      </c>
      <c r="I13" s="60" t="s">
        <v>373</v>
      </c>
    </row>
    <row r="14" spans="1:9" s="3" customFormat="1" x14ac:dyDescent="0.2">
      <c r="A14" s="4">
        <v>40460</v>
      </c>
      <c r="B14" s="2" t="s">
        <v>232</v>
      </c>
      <c r="C14" s="2">
        <v>9</v>
      </c>
      <c r="D14" s="7">
        <f t="shared" ref="D14:D22" si="1">SUM(C14*95)</f>
        <v>855</v>
      </c>
      <c r="E14" s="10" t="s">
        <v>21</v>
      </c>
      <c r="G14" s="30" t="s">
        <v>157</v>
      </c>
      <c r="H14" s="10" t="s">
        <v>189</v>
      </c>
      <c r="I14" s="60" t="s">
        <v>462</v>
      </c>
    </row>
    <row r="15" spans="1:9" s="3" customFormat="1" x14ac:dyDescent="0.2">
      <c r="A15" s="4">
        <v>40461</v>
      </c>
      <c r="B15" s="2" t="s">
        <v>319</v>
      </c>
      <c r="C15" s="2">
        <v>35</v>
      </c>
      <c r="D15" s="7">
        <f t="shared" si="1"/>
        <v>3325</v>
      </c>
      <c r="E15" s="10" t="s">
        <v>10</v>
      </c>
      <c r="G15" s="30" t="s">
        <v>27</v>
      </c>
      <c r="H15" s="10" t="s">
        <v>16</v>
      </c>
      <c r="I15" s="60" t="s">
        <v>373</v>
      </c>
    </row>
    <row r="16" spans="1:9" s="3" customFormat="1" x14ac:dyDescent="0.2">
      <c r="A16" s="4">
        <v>40461</v>
      </c>
      <c r="B16" s="2" t="s">
        <v>232</v>
      </c>
      <c r="C16" s="2">
        <v>9</v>
      </c>
      <c r="D16" s="7">
        <f t="shared" si="1"/>
        <v>855</v>
      </c>
      <c r="E16" s="10" t="s">
        <v>26</v>
      </c>
      <c r="G16" s="30" t="s">
        <v>27</v>
      </c>
      <c r="H16" s="10" t="s">
        <v>196</v>
      </c>
      <c r="I16" s="60" t="s">
        <v>462</v>
      </c>
    </row>
    <row r="17" spans="1:9" s="3" customFormat="1" x14ac:dyDescent="0.2">
      <c r="A17" s="4">
        <v>40470</v>
      </c>
      <c r="B17" s="2" t="s">
        <v>341</v>
      </c>
      <c r="C17" s="2">
        <v>17</v>
      </c>
      <c r="D17" s="7">
        <f t="shared" si="1"/>
        <v>1615</v>
      </c>
      <c r="E17" s="10" t="s">
        <v>26</v>
      </c>
      <c r="G17" s="30" t="s">
        <v>202</v>
      </c>
      <c r="H17" s="10" t="s">
        <v>386</v>
      </c>
      <c r="I17" s="60" t="s">
        <v>426</v>
      </c>
    </row>
    <row r="18" spans="1:9" s="3" customFormat="1" x14ac:dyDescent="0.2">
      <c r="A18" s="4">
        <v>40471</v>
      </c>
      <c r="B18" s="2" t="s">
        <v>302</v>
      </c>
      <c r="C18" s="2">
        <v>29</v>
      </c>
      <c r="D18" s="7">
        <f t="shared" si="1"/>
        <v>2755</v>
      </c>
      <c r="E18" s="10" t="s">
        <v>10</v>
      </c>
      <c r="G18" s="30" t="s">
        <v>31</v>
      </c>
      <c r="H18" s="10" t="s">
        <v>12</v>
      </c>
      <c r="I18" s="60" t="s">
        <v>373</v>
      </c>
    </row>
    <row r="19" spans="1:9" s="3" customFormat="1" x14ac:dyDescent="0.2">
      <c r="A19" s="4">
        <v>40474</v>
      </c>
      <c r="B19" s="2" t="s">
        <v>309</v>
      </c>
      <c r="C19" s="2">
        <v>35</v>
      </c>
      <c r="D19" s="7">
        <f t="shared" si="1"/>
        <v>3325</v>
      </c>
      <c r="E19" s="10" t="s">
        <v>259</v>
      </c>
      <c r="G19" s="30" t="s">
        <v>141</v>
      </c>
      <c r="H19" s="27" t="s">
        <v>131</v>
      </c>
      <c r="I19" s="60" t="s">
        <v>18</v>
      </c>
    </row>
    <row r="20" spans="1:9" s="3" customFormat="1" x14ac:dyDescent="0.2">
      <c r="A20" s="4">
        <v>40475</v>
      </c>
      <c r="B20" s="2" t="s">
        <v>237</v>
      </c>
      <c r="C20" s="2">
        <v>32</v>
      </c>
      <c r="D20" s="7">
        <f t="shared" si="1"/>
        <v>3040</v>
      </c>
      <c r="E20" s="10" t="s">
        <v>26</v>
      </c>
      <c r="G20" s="30" t="s">
        <v>22</v>
      </c>
      <c r="H20" s="10" t="s">
        <v>189</v>
      </c>
      <c r="I20" s="60" t="s">
        <v>373</v>
      </c>
    </row>
    <row r="21" spans="1:9" s="3" customFormat="1" x14ac:dyDescent="0.2">
      <c r="A21" s="4">
        <v>40475</v>
      </c>
      <c r="B21" s="2" t="s">
        <v>438</v>
      </c>
      <c r="C21" s="2">
        <v>30</v>
      </c>
      <c r="D21" s="7">
        <f t="shared" si="1"/>
        <v>2850</v>
      </c>
      <c r="E21" s="10" t="s">
        <v>342</v>
      </c>
      <c r="G21" s="30" t="s">
        <v>125</v>
      </c>
      <c r="H21" s="27" t="s">
        <v>212</v>
      </c>
      <c r="I21" s="60" t="s">
        <v>426</v>
      </c>
    </row>
    <row r="22" spans="1:9" s="3" customFormat="1" x14ac:dyDescent="0.2">
      <c r="A22" s="4">
        <v>40478</v>
      </c>
      <c r="B22" s="2" t="s">
        <v>233</v>
      </c>
      <c r="C22" s="2">
        <v>23</v>
      </c>
      <c r="D22" s="7">
        <f t="shared" si="1"/>
        <v>2185</v>
      </c>
      <c r="E22" s="10" t="s">
        <v>10</v>
      </c>
      <c r="G22" s="30" t="s">
        <v>36</v>
      </c>
      <c r="H22" s="27" t="s">
        <v>12</v>
      </c>
      <c r="I22" s="60" t="s">
        <v>373</v>
      </c>
    </row>
    <row r="23" spans="1:9" s="38" customFormat="1" ht="15.75" x14ac:dyDescent="0.25">
      <c r="A23" s="5" t="s">
        <v>60</v>
      </c>
      <c r="B23" s="1"/>
      <c r="C23" s="11"/>
      <c r="D23" s="12"/>
      <c r="E23" s="24"/>
      <c r="F23" s="36"/>
      <c r="G23" s="29"/>
      <c r="H23" s="13"/>
      <c r="I23" s="13"/>
    </row>
    <row r="24" spans="1:9" s="3" customFormat="1" x14ac:dyDescent="0.2">
      <c r="A24" s="4">
        <v>40485</v>
      </c>
      <c r="B24" s="2" t="s">
        <v>251</v>
      </c>
      <c r="C24" s="2">
        <v>32</v>
      </c>
      <c r="D24" s="7">
        <f>SUM(C24*95)</f>
        <v>3040</v>
      </c>
      <c r="E24" s="10" t="s">
        <v>10</v>
      </c>
      <c r="G24" s="30" t="s">
        <v>46</v>
      </c>
      <c r="H24" s="27" t="s">
        <v>12</v>
      </c>
      <c r="I24" s="60" t="s">
        <v>373</v>
      </c>
    </row>
    <row r="25" spans="1:9" s="3" customFormat="1" x14ac:dyDescent="0.2">
      <c r="A25" s="4">
        <v>40487</v>
      </c>
      <c r="B25" s="2" t="s">
        <v>330</v>
      </c>
      <c r="C25" s="2">
        <v>15</v>
      </c>
      <c r="D25" s="7">
        <f t="shared" ref="D25:D37" si="2">SUM(C25*95)</f>
        <v>1425</v>
      </c>
      <c r="E25" s="10" t="s">
        <v>10</v>
      </c>
      <c r="G25" s="30" t="s">
        <v>16</v>
      </c>
      <c r="H25" s="27" t="s">
        <v>12</v>
      </c>
      <c r="I25" s="60" t="s">
        <v>373</v>
      </c>
    </row>
    <row r="26" spans="1:9" s="3" customFormat="1" x14ac:dyDescent="0.2">
      <c r="A26" s="4">
        <v>40488</v>
      </c>
      <c r="B26" s="2" t="s">
        <v>250</v>
      </c>
      <c r="C26" s="2">
        <v>24</v>
      </c>
      <c r="D26" s="7">
        <f t="shared" si="2"/>
        <v>2280</v>
      </c>
      <c r="E26" s="10" t="s">
        <v>21</v>
      </c>
      <c r="G26" s="30" t="s">
        <v>69</v>
      </c>
      <c r="H26" s="10" t="s">
        <v>44</v>
      </c>
      <c r="I26" s="60" t="s">
        <v>442</v>
      </c>
    </row>
    <row r="27" spans="1:9" s="3" customFormat="1" x14ac:dyDescent="0.2">
      <c r="A27" s="4">
        <v>40495</v>
      </c>
      <c r="B27" s="2" t="s">
        <v>240</v>
      </c>
      <c r="C27" s="2">
        <v>11</v>
      </c>
      <c r="D27" s="7">
        <f t="shared" si="2"/>
        <v>1045</v>
      </c>
      <c r="E27" s="10" t="s">
        <v>10</v>
      </c>
      <c r="G27" s="30" t="s">
        <v>141</v>
      </c>
      <c r="H27" s="27" t="s">
        <v>31</v>
      </c>
      <c r="I27" s="60" t="s">
        <v>462</v>
      </c>
    </row>
    <row r="28" spans="1:9" s="3" customFormat="1" x14ac:dyDescent="0.2">
      <c r="A28" s="4">
        <v>40495</v>
      </c>
      <c r="B28" s="2" t="s">
        <v>438</v>
      </c>
      <c r="C28" s="2">
        <v>30</v>
      </c>
      <c r="D28" s="7">
        <f t="shared" si="2"/>
        <v>2850</v>
      </c>
      <c r="E28" s="10" t="s">
        <v>259</v>
      </c>
      <c r="G28" s="30" t="s">
        <v>82</v>
      </c>
      <c r="H28" s="27" t="s">
        <v>204</v>
      </c>
      <c r="I28" s="60" t="s">
        <v>18</v>
      </c>
    </row>
    <row r="29" spans="1:9" s="3" customFormat="1" x14ac:dyDescent="0.2">
      <c r="A29" s="4">
        <v>40496</v>
      </c>
      <c r="B29" s="2" t="s">
        <v>463</v>
      </c>
      <c r="C29" s="2">
        <v>30</v>
      </c>
      <c r="D29" s="7">
        <f>SUM(C29*95)</f>
        <v>2850</v>
      </c>
      <c r="E29" s="10" t="s">
        <v>26</v>
      </c>
      <c r="G29" s="30" t="s">
        <v>62</v>
      </c>
      <c r="H29" s="10" t="s">
        <v>16</v>
      </c>
      <c r="I29" s="60" t="s">
        <v>18</v>
      </c>
    </row>
    <row r="30" spans="1:9" s="3" customFormat="1" x14ac:dyDescent="0.2">
      <c r="A30" s="4">
        <v>40502</v>
      </c>
      <c r="B30" s="2" t="s">
        <v>438</v>
      </c>
      <c r="C30" s="2">
        <v>30</v>
      </c>
      <c r="D30" s="7">
        <f t="shared" si="2"/>
        <v>2850</v>
      </c>
      <c r="E30" s="10" t="s">
        <v>246</v>
      </c>
      <c r="G30" s="30" t="s">
        <v>149</v>
      </c>
      <c r="H30" s="10" t="s">
        <v>62</v>
      </c>
      <c r="I30" s="60" t="s">
        <v>18</v>
      </c>
    </row>
    <row r="31" spans="1:9" s="3" customFormat="1" x14ac:dyDescent="0.2">
      <c r="A31" s="4">
        <v>40502</v>
      </c>
      <c r="B31" s="2" t="s">
        <v>438</v>
      </c>
      <c r="C31" s="2">
        <v>30</v>
      </c>
      <c r="D31" s="7">
        <f t="shared" si="2"/>
        <v>2850</v>
      </c>
      <c r="E31" s="10" t="s">
        <v>342</v>
      </c>
      <c r="G31" s="30" t="s">
        <v>163</v>
      </c>
      <c r="H31" s="27" t="s">
        <v>76</v>
      </c>
      <c r="I31" s="60" t="s">
        <v>18</v>
      </c>
    </row>
    <row r="32" spans="1:9" s="3" customFormat="1" x14ac:dyDescent="0.2">
      <c r="A32" s="4">
        <v>40503</v>
      </c>
      <c r="B32" s="2" t="s">
        <v>235</v>
      </c>
      <c r="C32" s="2">
        <v>22</v>
      </c>
      <c r="D32" s="7">
        <f>SUM(C32*95)</f>
        <v>2090</v>
      </c>
      <c r="E32" s="10" t="s">
        <v>176</v>
      </c>
      <c r="G32" s="30" t="s">
        <v>149</v>
      </c>
      <c r="H32" s="27" t="s">
        <v>123</v>
      </c>
      <c r="I32" s="60" t="s">
        <v>424</v>
      </c>
    </row>
    <row r="33" spans="1:12" s="3" customFormat="1" x14ac:dyDescent="0.2">
      <c r="A33" s="4">
        <v>40506</v>
      </c>
      <c r="B33" s="2" t="s">
        <v>288</v>
      </c>
      <c r="C33" s="2">
        <v>36</v>
      </c>
      <c r="D33" s="7">
        <f t="shared" si="2"/>
        <v>3420</v>
      </c>
      <c r="E33" s="10" t="s">
        <v>10</v>
      </c>
      <c r="G33" s="30" t="s">
        <v>46</v>
      </c>
      <c r="H33" s="27" t="s">
        <v>12</v>
      </c>
      <c r="I33" s="60" t="s">
        <v>373</v>
      </c>
    </row>
    <row r="34" spans="1:12" s="3" customFormat="1" x14ac:dyDescent="0.2">
      <c r="A34" s="4">
        <v>40510</v>
      </c>
      <c r="B34" s="2" t="s">
        <v>250</v>
      </c>
      <c r="C34" s="2">
        <v>24</v>
      </c>
      <c r="D34" s="7">
        <f t="shared" si="2"/>
        <v>2280</v>
      </c>
      <c r="E34" s="10" t="s">
        <v>10</v>
      </c>
      <c r="G34" s="30" t="s">
        <v>141</v>
      </c>
      <c r="H34" s="27" t="s">
        <v>16</v>
      </c>
      <c r="I34" s="60" t="s">
        <v>373</v>
      </c>
    </row>
    <row r="35" spans="1:12" s="3" customFormat="1" x14ac:dyDescent="0.2">
      <c r="A35" s="4">
        <v>40510</v>
      </c>
      <c r="B35" s="2" t="s">
        <v>264</v>
      </c>
      <c r="C35" s="2">
        <v>7</v>
      </c>
      <c r="D35" s="7">
        <f t="shared" si="2"/>
        <v>665</v>
      </c>
      <c r="E35" s="10" t="s">
        <v>26</v>
      </c>
      <c r="G35" s="30" t="s">
        <v>43</v>
      </c>
      <c r="H35" s="10" t="s">
        <v>78</v>
      </c>
      <c r="I35" s="60" t="s">
        <v>18</v>
      </c>
    </row>
    <row r="36" spans="1:12" s="38" customFormat="1" ht="15.75" x14ac:dyDescent="0.25">
      <c r="A36" s="4">
        <v>40510</v>
      </c>
      <c r="B36" s="2" t="s">
        <v>235</v>
      </c>
      <c r="C36" s="2">
        <v>22</v>
      </c>
      <c r="D36" s="7">
        <f t="shared" si="2"/>
        <v>2090</v>
      </c>
      <c r="E36" s="10" t="s">
        <v>246</v>
      </c>
      <c r="F36" s="36"/>
      <c r="G36" s="30" t="s">
        <v>154</v>
      </c>
      <c r="H36" s="10" t="s">
        <v>41</v>
      </c>
      <c r="I36" s="60" t="s">
        <v>37</v>
      </c>
    </row>
    <row r="37" spans="1:12" s="3" customFormat="1" x14ac:dyDescent="0.2">
      <c r="A37" s="4">
        <v>40510</v>
      </c>
      <c r="B37" s="2" t="s">
        <v>269</v>
      </c>
      <c r="C37" s="2">
        <v>41</v>
      </c>
      <c r="D37" s="7">
        <f t="shared" si="2"/>
        <v>3895</v>
      </c>
      <c r="E37" s="10" t="s">
        <v>246</v>
      </c>
      <c r="G37" s="30" t="s">
        <v>62</v>
      </c>
      <c r="H37" s="10" t="s">
        <v>16</v>
      </c>
      <c r="I37" s="60" t="s">
        <v>464</v>
      </c>
    </row>
    <row r="38" spans="1:12" s="3" customFormat="1" ht="15.75" x14ac:dyDescent="0.25">
      <c r="A38" s="5" t="s">
        <v>70</v>
      </c>
      <c r="B38" s="1"/>
      <c r="C38" s="11"/>
      <c r="D38" s="12"/>
      <c r="E38" s="24"/>
      <c r="G38" s="29"/>
      <c r="H38" s="13"/>
      <c r="I38" s="13"/>
    </row>
    <row r="39" spans="1:12" s="3" customFormat="1" x14ac:dyDescent="0.2">
      <c r="A39" s="4">
        <v>40516</v>
      </c>
      <c r="B39" s="2" t="s">
        <v>358</v>
      </c>
      <c r="C39" s="2">
        <v>14</v>
      </c>
      <c r="D39" s="7">
        <f t="shared" ref="D39:D44" si="3">SUM(C39*95)</f>
        <v>1330</v>
      </c>
      <c r="E39" s="10" t="s">
        <v>21</v>
      </c>
      <c r="G39" s="30" t="s">
        <v>22</v>
      </c>
      <c r="H39" s="10" t="s">
        <v>156</v>
      </c>
      <c r="I39" s="60" t="s">
        <v>18</v>
      </c>
    </row>
    <row r="40" spans="1:12" s="3" customFormat="1" x14ac:dyDescent="0.2">
      <c r="A40" s="4">
        <v>40517</v>
      </c>
      <c r="B40" s="2" t="s">
        <v>323</v>
      </c>
      <c r="C40" s="2">
        <v>47</v>
      </c>
      <c r="D40" s="7">
        <f t="shared" si="3"/>
        <v>4465</v>
      </c>
      <c r="E40" s="10" t="s">
        <v>10</v>
      </c>
      <c r="G40" s="30" t="s">
        <v>41</v>
      </c>
      <c r="H40" s="27" t="s">
        <v>16</v>
      </c>
      <c r="I40" s="60" t="s">
        <v>373</v>
      </c>
    </row>
    <row r="41" spans="1:12" s="3" customFormat="1" x14ac:dyDescent="0.2">
      <c r="A41" s="4">
        <v>40517</v>
      </c>
      <c r="B41" s="2" t="s">
        <v>305</v>
      </c>
      <c r="C41" s="2">
        <v>30</v>
      </c>
      <c r="D41" s="7">
        <f t="shared" si="3"/>
        <v>2850</v>
      </c>
      <c r="E41" s="10" t="s">
        <v>342</v>
      </c>
      <c r="G41" s="30" t="s">
        <v>41</v>
      </c>
      <c r="H41" s="27" t="s">
        <v>192</v>
      </c>
      <c r="I41" s="60" t="s">
        <v>424</v>
      </c>
    </row>
    <row r="42" spans="1:12" s="3" customFormat="1" x14ac:dyDescent="0.2">
      <c r="A42" s="4">
        <v>40523</v>
      </c>
      <c r="B42" s="2" t="s">
        <v>264</v>
      </c>
      <c r="C42" s="2">
        <v>7</v>
      </c>
      <c r="D42" s="7">
        <f t="shared" si="3"/>
        <v>665</v>
      </c>
      <c r="E42" s="10" t="s">
        <v>21</v>
      </c>
      <c r="G42" s="30" t="s">
        <v>123</v>
      </c>
      <c r="H42" s="10" t="s">
        <v>44</v>
      </c>
      <c r="I42" s="60" t="s">
        <v>373</v>
      </c>
    </row>
    <row r="43" spans="1:12" s="3" customFormat="1" x14ac:dyDescent="0.2">
      <c r="A43" s="4">
        <v>40523</v>
      </c>
      <c r="B43" s="2" t="s">
        <v>245</v>
      </c>
      <c r="C43" s="2">
        <v>36</v>
      </c>
      <c r="D43" s="7">
        <f t="shared" si="3"/>
        <v>3420</v>
      </c>
      <c r="E43" s="10" t="s">
        <v>280</v>
      </c>
      <c r="G43" s="30" t="s">
        <v>75</v>
      </c>
      <c r="H43" s="10" t="s">
        <v>311</v>
      </c>
      <c r="I43" s="6" t="s">
        <v>465</v>
      </c>
    </row>
    <row r="44" spans="1:12" s="3" customFormat="1" x14ac:dyDescent="0.2">
      <c r="A44" s="4">
        <v>40524</v>
      </c>
      <c r="B44" s="2" t="s">
        <v>312</v>
      </c>
      <c r="C44" s="2">
        <v>20</v>
      </c>
      <c r="D44" s="7">
        <f t="shared" si="3"/>
        <v>1900</v>
      </c>
      <c r="E44" s="10" t="s">
        <v>10</v>
      </c>
      <c r="G44" s="30" t="s">
        <v>177</v>
      </c>
      <c r="H44" s="27" t="s">
        <v>143</v>
      </c>
      <c r="I44" s="60" t="s">
        <v>373</v>
      </c>
    </row>
    <row r="45" spans="1:12" s="3" customFormat="1" x14ac:dyDescent="0.2">
      <c r="A45" s="4">
        <v>40531</v>
      </c>
      <c r="B45" s="2" t="s">
        <v>271</v>
      </c>
      <c r="C45" s="2">
        <v>15</v>
      </c>
      <c r="D45" s="7">
        <f>SUM(C45*95)</f>
        <v>1425</v>
      </c>
      <c r="E45" s="10" t="s">
        <v>26</v>
      </c>
      <c r="G45" s="30" t="s">
        <v>41</v>
      </c>
      <c r="H45" s="10" t="s">
        <v>44</v>
      </c>
      <c r="I45" s="60" t="s">
        <v>424</v>
      </c>
    </row>
    <row r="46" spans="1:12" s="3" customFormat="1" ht="15.75" x14ac:dyDescent="0.25">
      <c r="A46" s="5" t="s">
        <v>84</v>
      </c>
      <c r="B46" s="1"/>
      <c r="C46" s="11"/>
      <c r="D46" s="12"/>
      <c r="E46" s="24"/>
      <c r="G46" s="29"/>
      <c r="H46" s="13"/>
      <c r="I46" s="13"/>
      <c r="L46" s="20"/>
    </row>
    <row r="47" spans="1:12" s="38" customFormat="1" ht="15.75" x14ac:dyDescent="0.25">
      <c r="A47" s="4">
        <v>40180</v>
      </c>
      <c r="B47" s="2" t="s">
        <v>236</v>
      </c>
      <c r="C47" s="2">
        <v>37</v>
      </c>
      <c r="D47" s="7">
        <f>SUM(C47*95)</f>
        <v>3515</v>
      </c>
      <c r="E47" s="10" t="s">
        <v>26</v>
      </c>
      <c r="F47" s="36"/>
      <c r="G47" s="30" t="s">
        <v>156</v>
      </c>
      <c r="H47" s="27" t="s">
        <v>143</v>
      </c>
      <c r="I47" s="60" t="s">
        <v>18</v>
      </c>
    </row>
    <row r="48" spans="1:12" s="3" customFormat="1" x14ac:dyDescent="0.2">
      <c r="A48" s="4">
        <v>40184</v>
      </c>
      <c r="B48" s="2" t="s">
        <v>254</v>
      </c>
      <c r="C48" s="2">
        <v>31</v>
      </c>
      <c r="D48" s="7">
        <f t="shared" ref="D48:D60" si="4">SUM(C48*95)</f>
        <v>2945</v>
      </c>
      <c r="E48" s="10" t="s">
        <v>10</v>
      </c>
      <c r="G48" s="30" t="s">
        <v>62</v>
      </c>
      <c r="H48" s="27" t="s">
        <v>16</v>
      </c>
      <c r="I48" s="60" t="s">
        <v>373</v>
      </c>
    </row>
    <row r="49" spans="1:9" s="3" customFormat="1" x14ac:dyDescent="0.2">
      <c r="A49" s="4">
        <v>40184</v>
      </c>
      <c r="B49" s="2" t="s">
        <v>309</v>
      </c>
      <c r="C49" s="2">
        <v>35</v>
      </c>
      <c r="D49" s="7">
        <f t="shared" si="4"/>
        <v>3325</v>
      </c>
      <c r="E49" s="10" t="s">
        <v>176</v>
      </c>
      <c r="G49" s="30" t="s">
        <v>157</v>
      </c>
      <c r="H49" s="27" t="s">
        <v>267</v>
      </c>
      <c r="I49" s="60" t="s">
        <v>424</v>
      </c>
    </row>
    <row r="50" spans="1:9" s="3" customFormat="1" x14ac:dyDescent="0.2">
      <c r="A50" s="4">
        <v>40186</v>
      </c>
      <c r="B50" s="2" t="s">
        <v>240</v>
      </c>
      <c r="C50" s="2">
        <v>11</v>
      </c>
      <c r="D50" s="7">
        <f t="shared" si="4"/>
        <v>1045</v>
      </c>
      <c r="E50" s="10" t="s">
        <v>21</v>
      </c>
      <c r="G50" s="30" t="s">
        <v>49</v>
      </c>
      <c r="H50" s="27" t="s">
        <v>56</v>
      </c>
      <c r="I50" s="60" t="s">
        <v>373</v>
      </c>
    </row>
    <row r="51" spans="1:9" s="3" customFormat="1" x14ac:dyDescent="0.2">
      <c r="A51" s="4">
        <v>40187</v>
      </c>
      <c r="B51" s="2" t="s">
        <v>240</v>
      </c>
      <c r="C51" s="2">
        <v>11</v>
      </c>
      <c r="D51" s="7">
        <f t="shared" si="4"/>
        <v>1045</v>
      </c>
      <c r="E51" s="10" t="s">
        <v>26</v>
      </c>
      <c r="G51" s="30" t="s">
        <v>62</v>
      </c>
      <c r="H51" s="27" t="s">
        <v>46</v>
      </c>
      <c r="I51" s="60" t="s">
        <v>373</v>
      </c>
    </row>
    <row r="52" spans="1:9" s="3" customFormat="1" x14ac:dyDescent="0.2">
      <c r="A52" s="4">
        <v>40187</v>
      </c>
      <c r="B52" s="2" t="s">
        <v>438</v>
      </c>
      <c r="C52" s="2">
        <v>30</v>
      </c>
      <c r="D52" s="7">
        <f t="shared" si="4"/>
        <v>2850</v>
      </c>
      <c r="E52" s="10" t="s">
        <v>176</v>
      </c>
      <c r="G52" s="30" t="s">
        <v>22</v>
      </c>
      <c r="H52" s="27" t="s">
        <v>56</v>
      </c>
      <c r="I52" s="60" t="s">
        <v>424</v>
      </c>
    </row>
    <row r="53" spans="1:9" s="3" customFormat="1" x14ac:dyDescent="0.2">
      <c r="A53" s="4">
        <v>40193</v>
      </c>
      <c r="B53" s="2" t="s">
        <v>265</v>
      </c>
      <c r="C53" s="2">
        <v>38</v>
      </c>
      <c r="D53" s="7">
        <f t="shared" si="4"/>
        <v>3610</v>
      </c>
      <c r="E53" s="10" t="s">
        <v>21</v>
      </c>
      <c r="G53" s="30" t="s">
        <v>163</v>
      </c>
      <c r="H53" s="27" t="s">
        <v>123</v>
      </c>
      <c r="I53" s="60" t="s">
        <v>18</v>
      </c>
    </row>
    <row r="54" spans="1:9" s="3" customFormat="1" x14ac:dyDescent="0.2">
      <c r="A54" s="4">
        <v>40193</v>
      </c>
      <c r="B54" s="2" t="s">
        <v>269</v>
      </c>
      <c r="C54" s="2">
        <v>41</v>
      </c>
      <c r="D54" s="7">
        <f t="shared" si="4"/>
        <v>3895</v>
      </c>
      <c r="E54" s="10" t="s">
        <v>259</v>
      </c>
      <c r="G54" s="30" t="s">
        <v>149</v>
      </c>
      <c r="H54" s="27" t="s">
        <v>156</v>
      </c>
      <c r="I54" s="60" t="s">
        <v>373</v>
      </c>
    </row>
    <row r="55" spans="1:9" s="3" customFormat="1" x14ac:dyDescent="0.2">
      <c r="A55" s="4">
        <v>40194</v>
      </c>
      <c r="B55" s="2" t="s">
        <v>319</v>
      </c>
      <c r="C55" s="2">
        <v>35</v>
      </c>
      <c r="D55" s="7">
        <f t="shared" si="4"/>
        <v>3325</v>
      </c>
      <c r="E55" s="10" t="s">
        <v>10</v>
      </c>
      <c r="G55" s="30" t="s">
        <v>27</v>
      </c>
      <c r="H55" s="27" t="s">
        <v>16</v>
      </c>
      <c r="I55" s="60" t="s">
        <v>373</v>
      </c>
    </row>
    <row r="56" spans="1:9" s="3" customFormat="1" x14ac:dyDescent="0.2">
      <c r="A56" s="4">
        <v>40201</v>
      </c>
      <c r="B56" s="2" t="s">
        <v>264</v>
      </c>
      <c r="C56" s="2">
        <v>7</v>
      </c>
      <c r="D56" s="7">
        <f t="shared" si="4"/>
        <v>665</v>
      </c>
      <c r="E56" s="10" t="s">
        <v>26</v>
      </c>
      <c r="G56" s="30" t="s">
        <v>55</v>
      </c>
      <c r="H56" s="27" t="s">
        <v>156</v>
      </c>
      <c r="I56" s="60" t="s">
        <v>462</v>
      </c>
    </row>
    <row r="57" spans="1:9" s="3" customFormat="1" x14ac:dyDescent="0.2">
      <c r="A57" s="4">
        <v>40201</v>
      </c>
      <c r="B57" s="2" t="s">
        <v>250</v>
      </c>
      <c r="C57" s="2">
        <v>24</v>
      </c>
      <c r="D57" s="7">
        <f t="shared" si="4"/>
        <v>2280</v>
      </c>
      <c r="E57" s="10" t="s">
        <v>246</v>
      </c>
      <c r="G57" s="30" t="s">
        <v>278</v>
      </c>
      <c r="H57" s="27" t="s">
        <v>55</v>
      </c>
      <c r="I57" s="60" t="s">
        <v>37</v>
      </c>
    </row>
    <row r="58" spans="1:9" s="3" customFormat="1" x14ac:dyDescent="0.2">
      <c r="A58" s="4">
        <v>40201</v>
      </c>
      <c r="B58" s="2" t="s">
        <v>250</v>
      </c>
      <c r="C58" s="2">
        <v>24</v>
      </c>
      <c r="D58" s="7">
        <f>SUM(C58*95)</f>
        <v>2280</v>
      </c>
      <c r="E58" s="10" t="s">
        <v>176</v>
      </c>
      <c r="G58" s="30" t="s">
        <v>43</v>
      </c>
      <c r="H58" s="27" t="s">
        <v>44</v>
      </c>
      <c r="I58" s="60" t="s">
        <v>424</v>
      </c>
    </row>
    <row r="59" spans="1:9" s="3" customFormat="1" x14ac:dyDescent="0.2">
      <c r="A59" s="4">
        <v>40204</v>
      </c>
      <c r="B59" s="2" t="s">
        <v>302</v>
      </c>
      <c r="C59" s="2">
        <v>29</v>
      </c>
      <c r="D59" s="7">
        <f t="shared" si="4"/>
        <v>2755</v>
      </c>
      <c r="E59" s="10" t="s">
        <v>10</v>
      </c>
      <c r="G59" s="30" t="s">
        <v>31</v>
      </c>
      <c r="H59" s="27" t="s">
        <v>12</v>
      </c>
      <c r="I59" s="60" t="s">
        <v>373</v>
      </c>
    </row>
    <row r="60" spans="1:9" s="3" customFormat="1" x14ac:dyDescent="0.2">
      <c r="A60" s="4">
        <v>40207</v>
      </c>
      <c r="B60" s="2" t="s">
        <v>358</v>
      </c>
      <c r="C60" s="2">
        <v>14</v>
      </c>
      <c r="D60" s="7">
        <f t="shared" si="4"/>
        <v>1330</v>
      </c>
      <c r="E60" s="10" t="s">
        <v>21</v>
      </c>
      <c r="G60" s="30" t="s">
        <v>22</v>
      </c>
      <c r="H60" s="27" t="s">
        <v>156</v>
      </c>
      <c r="I60" s="60" t="s">
        <v>373</v>
      </c>
    </row>
    <row r="61" spans="1:9" s="3" customFormat="1" ht="15.75" x14ac:dyDescent="0.25">
      <c r="A61" s="5" t="s">
        <v>86</v>
      </c>
      <c r="B61" s="1"/>
      <c r="C61" s="11"/>
      <c r="D61" s="12"/>
      <c r="E61" s="24"/>
      <c r="G61" s="29"/>
      <c r="H61" s="13"/>
      <c r="I61" s="13"/>
    </row>
    <row r="62" spans="1:9" s="3" customFormat="1" x14ac:dyDescent="0.2">
      <c r="A62" s="4">
        <v>40211</v>
      </c>
      <c r="B62" s="2" t="s">
        <v>233</v>
      </c>
      <c r="C62" s="2">
        <v>23</v>
      </c>
      <c r="D62" s="7">
        <f>SUM(C62*95)</f>
        <v>2185</v>
      </c>
      <c r="E62" s="10" t="s">
        <v>10</v>
      </c>
      <c r="G62" s="30" t="s">
        <v>36</v>
      </c>
      <c r="H62" s="27" t="s">
        <v>12</v>
      </c>
      <c r="I62" s="60" t="s">
        <v>373</v>
      </c>
    </row>
    <row r="63" spans="1:9" s="3" customFormat="1" x14ac:dyDescent="0.2">
      <c r="A63" s="4">
        <v>40215</v>
      </c>
      <c r="B63" s="2" t="s">
        <v>269</v>
      </c>
      <c r="C63" s="2">
        <v>41</v>
      </c>
      <c r="D63" s="7">
        <f t="shared" ref="D63:D73" si="5">SUM(C63*95)</f>
        <v>3895</v>
      </c>
      <c r="E63" s="10" t="s">
        <v>246</v>
      </c>
      <c r="G63" s="30" t="s">
        <v>69</v>
      </c>
      <c r="H63" s="10" t="s">
        <v>73</v>
      </c>
      <c r="I63" s="60" t="s">
        <v>373</v>
      </c>
    </row>
    <row r="64" spans="1:9" s="3" customFormat="1" x14ac:dyDescent="0.2">
      <c r="A64" s="4">
        <v>40218</v>
      </c>
      <c r="B64" s="2" t="s">
        <v>251</v>
      </c>
      <c r="C64" s="2">
        <v>32</v>
      </c>
      <c r="D64" s="7">
        <f t="shared" si="5"/>
        <v>3040</v>
      </c>
      <c r="E64" s="10" t="s">
        <v>10</v>
      </c>
      <c r="G64" s="30" t="s">
        <v>46</v>
      </c>
      <c r="H64" s="27" t="s">
        <v>12</v>
      </c>
      <c r="I64" s="60" t="s">
        <v>18</v>
      </c>
    </row>
    <row r="65" spans="1:9" s="38" customFormat="1" ht="15.75" x14ac:dyDescent="0.25">
      <c r="A65" s="4">
        <v>40219</v>
      </c>
      <c r="B65" s="2" t="s">
        <v>265</v>
      </c>
      <c r="C65" s="2">
        <v>38</v>
      </c>
      <c r="D65" s="7">
        <f>SUM(C65*95)</f>
        <v>3610</v>
      </c>
      <c r="E65" s="10" t="s">
        <v>21</v>
      </c>
      <c r="F65" s="36"/>
      <c r="G65" s="30" t="s">
        <v>44</v>
      </c>
      <c r="H65" s="10" t="s">
        <v>135</v>
      </c>
      <c r="I65" s="60" t="s">
        <v>18</v>
      </c>
    </row>
    <row r="66" spans="1:9" s="3" customFormat="1" x14ac:dyDescent="0.2">
      <c r="A66" s="4">
        <v>40221</v>
      </c>
      <c r="B66" s="2" t="s">
        <v>243</v>
      </c>
      <c r="C66" s="2">
        <v>21</v>
      </c>
      <c r="D66" s="7">
        <f t="shared" si="5"/>
        <v>1995</v>
      </c>
      <c r="E66" s="10" t="s">
        <v>21</v>
      </c>
      <c r="G66" s="30" t="s">
        <v>56</v>
      </c>
      <c r="H66" s="10" t="s">
        <v>11</v>
      </c>
      <c r="I66" s="60" t="s">
        <v>373</v>
      </c>
    </row>
    <row r="67" spans="1:9" s="3" customFormat="1" x14ac:dyDescent="0.2">
      <c r="A67" s="4">
        <v>40222</v>
      </c>
      <c r="B67" s="2" t="s">
        <v>330</v>
      </c>
      <c r="C67" s="2">
        <v>15</v>
      </c>
      <c r="D67" s="7">
        <f t="shared" si="5"/>
        <v>1425</v>
      </c>
      <c r="E67" s="10" t="s">
        <v>10</v>
      </c>
      <c r="G67" s="30" t="s">
        <v>44</v>
      </c>
      <c r="H67" s="27" t="s">
        <v>143</v>
      </c>
      <c r="I67" s="60" t="s">
        <v>373</v>
      </c>
    </row>
    <row r="68" spans="1:9" s="3" customFormat="1" x14ac:dyDescent="0.2">
      <c r="A68" s="4">
        <v>40222</v>
      </c>
      <c r="B68" s="2" t="s">
        <v>236</v>
      </c>
      <c r="C68" s="2">
        <v>37</v>
      </c>
      <c r="D68" s="7">
        <f t="shared" si="5"/>
        <v>3515</v>
      </c>
      <c r="E68" s="10" t="s">
        <v>26</v>
      </c>
      <c r="G68" s="30" t="s">
        <v>56</v>
      </c>
      <c r="H68" s="27" t="s">
        <v>307</v>
      </c>
      <c r="I68" s="60" t="s">
        <v>18</v>
      </c>
    </row>
    <row r="69" spans="1:9" s="3" customFormat="1" x14ac:dyDescent="0.2">
      <c r="A69" s="4">
        <v>40222</v>
      </c>
      <c r="B69" s="2" t="s">
        <v>438</v>
      </c>
      <c r="C69" s="2">
        <v>30</v>
      </c>
      <c r="D69" s="7">
        <f t="shared" si="5"/>
        <v>2850</v>
      </c>
      <c r="E69" s="10" t="s">
        <v>342</v>
      </c>
      <c r="G69" s="30" t="s">
        <v>126</v>
      </c>
      <c r="H69" s="27" t="s">
        <v>62</v>
      </c>
      <c r="I69" s="60" t="s">
        <v>426</v>
      </c>
    </row>
    <row r="70" spans="1:9" s="3" customFormat="1" x14ac:dyDescent="0.2">
      <c r="A70" s="4">
        <v>40593</v>
      </c>
      <c r="B70" s="2" t="s">
        <v>287</v>
      </c>
      <c r="C70" s="2">
        <v>35</v>
      </c>
      <c r="D70" s="7">
        <f>SUM(C70*95)</f>
        <v>3325</v>
      </c>
      <c r="E70" s="10" t="s">
        <v>10</v>
      </c>
      <c r="G70" s="30" t="s">
        <v>123</v>
      </c>
      <c r="H70" s="27" t="s">
        <v>16</v>
      </c>
      <c r="I70" s="60" t="s">
        <v>373</v>
      </c>
    </row>
    <row r="71" spans="1:9" s="3" customFormat="1" x14ac:dyDescent="0.2">
      <c r="A71" s="4">
        <v>40598</v>
      </c>
      <c r="B71" s="2" t="s">
        <v>236</v>
      </c>
      <c r="C71" s="2">
        <v>37</v>
      </c>
      <c r="D71" s="7">
        <f>SUM(C71*95)</f>
        <v>3515</v>
      </c>
      <c r="E71" s="10" t="s">
        <v>246</v>
      </c>
      <c r="G71" s="30" t="s">
        <v>46</v>
      </c>
      <c r="H71" s="10" t="s">
        <v>466</v>
      </c>
      <c r="I71" s="60" t="s">
        <v>18</v>
      </c>
    </row>
    <row r="72" spans="1:9" s="3" customFormat="1" x14ac:dyDescent="0.2">
      <c r="A72" s="4">
        <v>40235</v>
      </c>
      <c r="B72" s="2" t="s">
        <v>240</v>
      </c>
      <c r="C72" s="2">
        <v>11</v>
      </c>
      <c r="D72" s="7">
        <f t="shared" si="5"/>
        <v>1045</v>
      </c>
      <c r="E72" s="10" t="s">
        <v>21</v>
      </c>
      <c r="G72" s="30" t="s">
        <v>43</v>
      </c>
      <c r="H72" s="27" t="s">
        <v>68</v>
      </c>
      <c r="I72" s="60" t="s">
        <v>373</v>
      </c>
    </row>
    <row r="73" spans="1:9" s="3" customFormat="1" x14ac:dyDescent="0.2">
      <c r="A73" s="4">
        <v>40236</v>
      </c>
      <c r="B73" s="2" t="s">
        <v>240</v>
      </c>
      <c r="C73" s="2">
        <v>11</v>
      </c>
      <c r="D73" s="7">
        <f t="shared" si="5"/>
        <v>1045</v>
      </c>
      <c r="E73" s="10" t="s">
        <v>26</v>
      </c>
      <c r="G73" s="30" t="s">
        <v>69</v>
      </c>
      <c r="H73" s="27" t="s">
        <v>78</v>
      </c>
      <c r="I73" s="60" t="s">
        <v>18</v>
      </c>
    </row>
    <row r="74" spans="1:9" s="3" customFormat="1" ht="15.75" x14ac:dyDescent="0.25">
      <c r="A74" s="5" t="s">
        <v>87</v>
      </c>
      <c r="B74" s="1"/>
      <c r="C74" s="1"/>
      <c r="D74" s="63"/>
      <c r="E74" s="64"/>
      <c r="G74" s="30"/>
      <c r="H74" s="27"/>
      <c r="I74"/>
    </row>
    <row r="75" spans="1:9" s="3" customFormat="1" x14ac:dyDescent="0.2">
      <c r="A75" s="4">
        <v>40242</v>
      </c>
      <c r="B75" s="2" t="s">
        <v>243</v>
      </c>
      <c r="C75" s="2">
        <v>21</v>
      </c>
      <c r="D75" s="7">
        <f>SUM(C75*95)</f>
        <v>1995</v>
      </c>
      <c r="E75" s="10" t="s">
        <v>21</v>
      </c>
      <c r="G75" s="30" t="s">
        <v>56</v>
      </c>
      <c r="H75" s="10" t="s">
        <v>11</v>
      </c>
      <c r="I75" s="60" t="s">
        <v>373</v>
      </c>
    </row>
    <row r="76" spans="1:9" s="3" customFormat="1" x14ac:dyDescent="0.2">
      <c r="A76" s="4">
        <v>40614</v>
      </c>
      <c r="B76" s="2" t="s">
        <v>241</v>
      </c>
      <c r="C76" s="2">
        <v>36</v>
      </c>
      <c r="D76" s="7">
        <f>SUM(C76*95)</f>
        <v>3420</v>
      </c>
      <c r="E76" s="10" t="s">
        <v>21</v>
      </c>
      <c r="G76" s="30" t="s">
        <v>149</v>
      </c>
      <c r="H76" s="10" t="s">
        <v>56</v>
      </c>
      <c r="I76" s="60" t="s">
        <v>373</v>
      </c>
    </row>
    <row r="77" spans="1:9" s="3" customFormat="1" ht="13.5" thickBot="1" x14ac:dyDescent="0.25">
      <c r="A77" s="4">
        <v>40616</v>
      </c>
      <c r="B77" s="2" t="s">
        <v>249</v>
      </c>
      <c r="C77" s="2">
        <v>29</v>
      </c>
      <c r="D77" s="7">
        <f>SUM(C77*95)</f>
        <v>2755</v>
      </c>
      <c r="E77" s="10" t="s">
        <v>21</v>
      </c>
      <c r="G77" s="30" t="s">
        <v>31</v>
      </c>
      <c r="H77" s="10" t="s">
        <v>12</v>
      </c>
      <c r="I77" s="60" t="s">
        <v>373</v>
      </c>
    </row>
    <row r="78" spans="1:9" s="3" customFormat="1" ht="13.5" thickBot="1" x14ac:dyDescent="0.25">
      <c r="A78" s="4"/>
      <c r="B78" s="2"/>
      <c r="C78" s="107">
        <f>SUM(C4:C77)</f>
        <v>1659</v>
      </c>
      <c r="D78" s="106">
        <f>SUM(D4:D77)</f>
        <v>157605</v>
      </c>
      <c r="E78" s="10"/>
      <c r="G78" s="30"/>
      <c r="H78" s="10"/>
    </row>
    <row r="79" spans="1:9" s="38" customFormat="1" ht="15.75" x14ac:dyDescent="0.25">
      <c r="A79"/>
      <c r="B79"/>
      <c r="C79"/>
      <c r="D79" s="8"/>
      <c r="E79" s="21"/>
      <c r="F79" s="36"/>
      <c r="G79" s="62"/>
      <c r="H79" s="2"/>
      <c r="I79"/>
    </row>
    <row r="80" spans="1:9" s="3" customFormat="1" ht="15.75" x14ac:dyDescent="0.25">
      <c r="A80" s="19" t="s">
        <v>387</v>
      </c>
      <c r="B80" s="19"/>
      <c r="C80" s="19"/>
      <c r="D80" s="19" t="s">
        <v>454</v>
      </c>
      <c r="E80" s="13"/>
      <c r="G80" s="13"/>
      <c r="H80" s="13"/>
      <c r="I80" s="19"/>
    </row>
    <row r="81" spans="1:9" s="3" customFormat="1" ht="15.75" x14ac:dyDescent="0.25">
      <c r="A81" s="19" t="s">
        <v>95</v>
      </c>
      <c r="B81" s="19"/>
      <c r="C81" s="19"/>
      <c r="D81" s="19" t="s">
        <v>420</v>
      </c>
      <c r="E81" s="13"/>
      <c r="G81" s="13"/>
      <c r="H81" s="13" t="s">
        <v>421</v>
      </c>
      <c r="I81" s="19"/>
    </row>
    <row r="82" spans="1:9" s="3" customFormat="1" ht="15.75" x14ac:dyDescent="0.25">
      <c r="A82" s="19" t="s">
        <v>99</v>
      </c>
      <c r="B82" s="19"/>
      <c r="C82" s="19"/>
      <c r="D82" s="19" t="s">
        <v>291</v>
      </c>
      <c r="E82" s="13"/>
      <c r="G82" s="13"/>
      <c r="H82" s="13" t="s">
        <v>292</v>
      </c>
      <c r="I82" s="19"/>
    </row>
    <row r="83" spans="1:9" s="3" customFormat="1" x14ac:dyDescent="0.2">
      <c r="A83"/>
      <c r="B83"/>
      <c r="C83"/>
      <c r="D83" s="8"/>
      <c r="E83" s="21"/>
      <c r="G83" s="62"/>
      <c r="H83" s="2"/>
      <c r="I83"/>
    </row>
    <row r="84" spans="1:9" s="19" customFormat="1" ht="15.75" x14ac:dyDescent="0.25">
      <c r="A84"/>
      <c r="B84"/>
      <c r="C84"/>
      <c r="D84" s="8"/>
      <c r="E84" s="8"/>
      <c r="F84" s="13"/>
      <c r="G84" s="62"/>
      <c r="H84" s="2"/>
      <c r="I84"/>
    </row>
    <row r="85" spans="1:9" s="19" customFormat="1" ht="15.75" x14ac:dyDescent="0.25">
      <c r="A85"/>
      <c r="B85"/>
      <c r="C85"/>
      <c r="D85" s="8"/>
      <c r="E85" s="8"/>
      <c r="F85" s="13"/>
      <c r="G85" s="62"/>
      <c r="H85" s="2"/>
      <c r="I85"/>
    </row>
    <row r="86" spans="1:9" s="19" customFormat="1" ht="15.75" x14ac:dyDescent="0.25">
      <c r="A86"/>
      <c r="B86"/>
      <c r="C86"/>
      <c r="D86" s="8"/>
      <c r="E86" s="8"/>
      <c r="F86" s="13"/>
      <c r="G86" s="62"/>
      <c r="H86" s="2"/>
      <c r="I86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9"/>
  <sheetViews>
    <sheetView topLeftCell="A19" workbookViewId="0">
      <selection activeCell="D68" sqref="D68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467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7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40053</v>
      </c>
      <c r="B4" s="2" t="s">
        <v>448</v>
      </c>
      <c r="C4" s="2">
        <v>34</v>
      </c>
      <c r="D4" s="7">
        <f>SUM(C4*94)</f>
        <v>3196</v>
      </c>
      <c r="E4" s="10" t="s">
        <v>21</v>
      </c>
      <c r="F4" s="6"/>
      <c r="G4" s="27" t="s">
        <v>12</v>
      </c>
      <c r="H4" s="27" t="s">
        <v>31</v>
      </c>
      <c r="I4" s="70" t="s">
        <v>18</v>
      </c>
    </row>
    <row r="5" spans="1:9" s="38" customFormat="1" ht="15.75" x14ac:dyDescent="0.25">
      <c r="A5" s="5" t="s">
        <v>14</v>
      </c>
      <c r="B5" s="19"/>
      <c r="C5" s="11"/>
      <c r="D5" s="12"/>
      <c r="E5" s="52"/>
      <c r="F5" s="13"/>
      <c r="G5" s="19"/>
      <c r="H5" s="19"/>
      <c r="I5" s="19"/>
    </row>
    <row r="6" spans="1:9" s="3" customFormat="1" ht="13.5" customHeight="1" x14ac:dyDescent="0.2">
      <c r="A6" s="4">
        <v>40058</v>
      </c>
      <c r="B6" s="2" t="s">
        <v>310</v>
      </c>
      <c r="C6" s="2">
        <v>13</v>
      </c>
      <c r="D6" s="7">
        <f>SUM(C6*94)</f>
        <v>1222</v>
      </c>
      <c r="E6" s="10" t="s">
        <v>10</v>
      </c>
      <c r="F6" s="6"/>
      <c r="G6" s="27" t="s">
        <v>12</v>
      </c>
      <c r="H6" s="27" t="s">
        <v>16</v>
      </c>
      <c r="I6" s="70" t="s">
        <v>462</v>
      </c>
    </row>
    <row r="7" spans="1:9" s="3" customFormat="1" x14ac:dyDescent="0.2">
      <c r="A7" s="4">
        <v>40065</v>
      </c>
      <c r="B7" s="2" t="s">
        <v>358</v>
      </c>
      <c r="C7" s="2">
        <v>14</v>
      </c>
      <c r="D7" s="7">
        <f>SUM(C7*94)</f>
        <v>1316</v>
      </c>
      <c r="E7" s="10" t="s">
        <v>10</v>
      </c>
      <c r="F7" s="6"/>
      <c r="G7" s="27" t="s">
        <v>12</v>
      </c>
      <c r="H7" s="27" t="s">
        <v>16</v>
      </c>
      <c r="I7" s="70" t="s">
        <v>462</v>
      </c>
    </row>
    <row r="8" spans="1:9" s="3" customFormat="1" x14ac:dyDescent="0.2">
      <c r="A8" s="4">
        <v>40069</v>
      </c>
      <c r="B8" s="2" t="s">
        <v>305</v>
      </c>
      <c r="C8" s="2">
        <v>20</v>
      </c>
      <c r="D8" s="7">
        <f>SUM(C8*94)</f>
        <v>1880</v>
      </c>
      <c r="E8" s="10" t="s">
        <v>10</v>
      </c>
      <c r="F8" s="6"/>
      <c r="G8" s="27" t="s">
        <v>16</v>
      </c>
      <c r="H8" s="27" t="s">
        <v>156</v>
      </c>
      <c r="I8" s="70" t="s">
        <v>373</v>
      </c>
    </row>
    <row r="9" spans="1:9" s="3" customFormat="1" x14ac:dyDescent="0.2">
      <c r="A9" s="4">
        <v>40075</v>
      </c>
      <c r="B9" s="2" t="s">
        <v>324</v>
      </c>
      <c r="C9" s="2">
        <v>24</v>
      </c>
      <c r="D9" s="7">
        <f>SUM(C9*94)</f>
        <v>2256</v>
      </c>
      <c r="E9" s="10" t="s">
        <v>21</v>
      </c>
      <c r="F9" s="6"/>
      <c r="G9" s="27" t="s">
        <v>16</v>
      </c>
      <c r="H9" s="27" t="s">
        <v>141</v>
      </c>
      <c r="I9" s="70" t="s">
        <v>18</v>
      </c>
    </row>
    <row r="10" spans="1:9" s="38" customFormat="1" ht="15.75" x14ac:dyDescent="0.25">
      <c r="A10" s="4">
        <v>40086</v>
      </c>
      <c r="B10" s="2" t="s">
        <v>330</v>
      </c>
      <c r="C10" s="2">
        <v>15</v>
      </c>
      <c r="D10" s="7">
        <f>SUM(C10*94)</f>
        <v>1410</v>
      </c>
      <c r="E10" s="10" t="s">
        <v>10</v>
      </c>
      <c r="F10" s="6"/>
      <c r="G10" s="27" t="s">
        <v>12</v>
      </c>
      <c r="H10" s="27" t="s">
        <v>16</v>
      </c>
      <c r="I10" s="70" t="s">
        <v>462</v>
      </c>
    </row>
    <row r="11" spans="1:9" s="3" customFormat="1" ht="15.75" x14ac:dyDescent="0.25">
      <c r="A11" s="5" t="s">
        <v>32</v>
      </c>
      <c r="B11" s="19"/>
      <c r="C11" s="11"/>
      <c r="D11" s="12"/>
      <c r="E11" s="52"/>
      <c r="F11" s="13"/>
      <c r="G11" s="19"/>
      <c r="H11" s="19"/>
      <c r="I11" s="19"/>
    </row>
    <row r="12" spans="1:9" s="3" customFormat="1" x14ac:dyDescent="0.2">
      <c r="A12" s="4">
        <v>40090</v>
      </c>
      <c r="B12" s="2" t="s">
        <v>287</v>
      </c>
      <c r="C12" s="2">
        <v>37</v>
      </c>
      <c r="D12" s="7">
        <f t="shared" ref="D12:D20" si="0">SUM(C12*94)</f>
        <v>3478</v>
      </c>
      <c r="E12" s="10" t="s">
        <v>10</v>
      </c>
      <c r="F12" s="6"/>
      <c r="G12" s="27" t="s">
        <v>197</v>
      </c>
      <c r="H12" s="27" t="s">
        <v>143</v>
      </c>
      <c r="I12" s="70" t="s">
        <v>462</v>
      </c>
    </row>
    <row r="13" spans="1:9" s="3" customFormat="1" x14ac:dyDescent="0.2">
      <c r="A13" s="4">
        <v>40090</v>
      </c>
      <c r="B13" s="2" t="s">
        <v>448</v>
      </c>
      <c r="C13" s="2">
        <v>34</v>
      </c>
      <c r="D13" s="7">
        <f t="shared" si="0"/>
        <v>3196</v>
      </c>
      <c r="E13" s="10" t="s">
        <v>26</v>
      </c>
      <c r="F13" s="6"/>
      <c r="G13" s="27" t="s">
        <v>156</v>
      </c>
      <c r="H13" s="27" t="s">
        <v>143</v>
      </c>
      <c r="I13" s="70" t="s">
        <v>373</v>
      </c>
    </row>
    <row r="14" spans="1:9" s="3" customFormat="1" x14ac:dyDescent="0.2">
      <c r="A14" s="4">
        <v>40096</v>
      </c>
      <c r="B14" s="2" t="s">
        <v>312</v>
      </c>
      <c r="C14" s="2">
        <v>20</v>
      </c>
      <c r="D14" s="7">
        <f t="shared" si="0"/>
        <v>1880</v>
      </c>
      <c r="E14" s="10" t="s">
        <v>21</v>
      </c>
      <c r="F14" s="6"/>
      <c r="G14" s="27" t="s">
        <v>49</v>
      </c>
      <c r="H14" s="27" t="s">
        <v>68</v>
      </c>
      <c r="I14" s="70" t="s">
        <v>18</v>
      </c>
    </row>
    <row r="15" spans="1:9" s="3" customFormat="1" x14ac:dyDescent="0.2">
      <c r="A15" s="4">
        <v>40097</v>
      </c>
      <c r="B15" s="2" t="s">
        <v>323</v>
      </c>
      <c r="C15" s="2">
        <v>47</v>
      </c>
      <c r="D15" s="7">
        <f t="shared" si="0"/>
        <v>4418</v>
      </c>
      <c r="E15" s="10" t="s">
        <v>10</v>
      </c>
      <c r="F15" s="6"/>
      <c r="G15" s="27" t="s">
        <v>69</v>
      </c>
      <c r="H15" s="27" t="s">
        <v>16</v>
      </c>
      <c r="I15" s="70" t="s">
        <v>462</v>
      </c>
    </row>
    <row r="16" spans="1:9" s="3" customFormat="1" x14ac:dyDescent="0.2">
      <c r="A16" s="4">
        <v>40104</v>
      </c>
      <c r="B16" s="2" t="s">
        <v>319</v>
      </c>
      <c r="C16" s="2">
        <v>35</v>
      </c>
      <c r="D16" s="7">
        <f t="shared" si="0"/>
        <v>3290</v>
      </c>
      <c r="E16" s="10" t="s">
        <v>10</v>
      </c>
      <c r="F16" s="6"/>
      <c r="G16" s="27" t="s">
        <v>27</v>
      </c>
      <c r="H16" s="27" t="s">
        <v>16</v>
      </c>
      <c r="I16" s="70" t="s">
        <v>373</v>
      </c>
    </row>
    <row r="17" spans="1:9" s="3" customFormat="1" x14ac:dyDescent="0.2">
      <c r="A17" s="4">
        <v>40104</v>
      </c>
      <c r="B17" s="2" t="s">
        <v>283</v>
      </c>
      <c r="C17" s="2">
        <v>42</v>
      </c>
      <c r="D17" s="7">
        <f t="shared" si="0"/>
        <v>3948</v>
      </c>
      <c r="E17" s="10" t="s">
        <v>72</v>
      </c>
      <c r="F17" s="6"/>
      <c r="G17" s="27" t="s">
        <v>82</v>
      </c>
      <c r="H17" s="27" t="s">
        <v>62</v>
      </c>
      <c r="I17" s="70" t="s">
        <v>18</v>
      </c>
    </row>
    <row r="18" spans="1:9" s="3" customFormat="1" x14ac:dyDescent="0.2">
      <c r="A18" s="4">
        <v>40110</v>
      </c>
      <c r="B18" s="2" t="s">
        <v>448</v>
      </c>
      <c r="C18" s="2">
        <v>34</v>
      </c>
      <c r="D18" s="7">
        <f t="shared" si="0"/>
        <v>3196</v>
      </c>
      <c r="E18" s="10" t="s">
        <v>21</v>
      </c>
      <c r="F18" s="6"/>
      <c r="G18" s="27" t="s">
        <v>141</v>
      </c>
      <c r="H18" s="27" t="s">
        <v>338</v>
      </c>
      <c r="I18" s="71" t="s">
        <v>464</v>
      </c>
    </row>
    <row r="19" spans="1:9" s="3" customFormat="1" x14ac:dyDescent="0.2">
      <c r="A19" s="4">
        <v>40111</v>
      </c>
      <c r="B19" s="2" t="s">
        <v>251</v>
      </c>
      <c r="C19" s="2">
        <v>32</v>
      </c>
      <c r="D19" s="7">
        <f t="shared" si="0"/>
        <v>3008</v>
      </c>
      <c r="E19" s="10" t="s">
        <v>10</v>
      </c>
      <c r="F19" s="6"/>
      <c r="G19" s="27" t="s">
        <v>27</v>
      </c>
      <c r="H19" s="27" t="s">
        <v>16</v>
      </c>
      <c r="I19" s="70" t="s">
        <v>462</v>
      </c>
    </row>
    <row r="20" spans="1:9" s="3" customFormat="1" x14ac:dyDescent="0.2">
      <c r="A20" s="4">
        <v>40111</v>
      </c>
      <c r="B20" s="2" t="s">
        <v>232</v>
      </c>
      <c r="C20" s="2">
        <v>9</v>
      </c>
      <c r="D20" s="7">
        <f t="shared" si="0"/>
        <v>846</v>
      </c>
      <c r="E20" s="10" t="s">
        <v>26</v>
      </c>
      <c r="F20" s="6"/>
      <c r="G20" s="27" t="s">
        <v>55</v>
      </c>
      <c r="H20" s="27" t="s">
        <v>156</v>
      </c>
      <c r="I20" s="70" t="s">
        <v>373</v>
      </c>
    </row>
    <row r="21" spans="1:9" s="3" customFormat="1" ht="15.75" x14ac:dyDescent="0.25">
      <c r="A21" s="5" t="s">
        <v>60</v>
      </c>
      <c r="B21" s="19"/>
      <c r="C21" s="11"/>
      <c r="D21" s="12"/>
      <c r="E21" s="52"/>
      <c r="F21" s="13"/>
      <c r="G21" s="19"/>
      <c r="H21" s="19"/>
      <c r="I21" s="19"/>
    </row>
    <row r="22" spans="1:9" s="3" customFormat="1" x14ac:dyDescent="0.2">
      <c r="A22" s="4">
        <v>40118</v>
      </c>
      <c r="B22" s="2" t="s">
        <v>236</v>
      </c>
      <c r="C22" s="2">
        <v>37</v>
      </c>
      <c r="D22" s="7">
        <f t="shared" ref="D22:D32" si="1">SUM(C22*94)</f>
        <v>3478</v>
      </c>
      <c r="E22" s="10" t="s">
        <v>72</v>
      </c>
      <c r="F22" s="6"/>
      <c r="G22" s="27" t="s">
        <v>69</v>
      </c>
      <c r="H22" s="27" t="s">
        <v>192</v>
      </c>
      <c r="I22" s="70" t="s">
        <v>18</v>
      </c>
    </row>
    <row r="23" spans="1:9" s="38" customFormat="1" ht="15.75" x14ac:dyDescent="0.25">
      <c r="A23" s="4">
        <v>40121</v>
      </c>
      <c r="B23" s="2" t="s">
        <v>233</v>
      </c>
      <c r="C23" s="2">
        <v>23</v>
      </c>
      <c r="D23" s="7">
        <f t="shared" si="1"/>
        <v>2162</v>
      </c>
      <c r="E23" s="10" t="s">
        <v>10</v>
      </c>
      <c r="F23" s="6"/>
      <c r="G23" s="27" t="s">
        <v>28</v>
      </c>
      <c r="H23" s="27" t="s">
        <v>12</v>
      </c>
      <c r="I23" s="70" t="s">
        <v>373</v>
      </c>
    </row>
    <row r="24" spans="1:9" s="3" customFormat="1" x14ac:dyDescent="0.2">
      <c r="A24" s="4">
        <v>40125</v>
      </c>
      <c r="B24" s="2" t="s">
        <v>240</v>
      </c>
      <c r="C24" s="2">
        <v>22</v>
      </c>
      <c r="D24" s="7">
        <f t="shared" si="1"/>
        <v>2068</v>
      </c>
      <c r="E24" s="10" t="s">
        <v>468</v>
      </c>
      <c r="F24" s="6"/>
      <c r="G24" s="27" t="s">
        <v>162</v>
      </c>
      <c r="H24" s="27" t="s">
        <v>69</v>
      </c>
      <c r="I24" s="70" t="s">
        <v>373</v>
      </c>
    </row>
    <row r="25" spans="1:9" s="3" customFormat="1" x14ac:dyDescent="0.2">
      <c r="A25" s="4">
        <v>40128</v>
      </c>
      <c r="B25" s="2" t="s">
        <v>240</v>
      </c>
      <c r="C25" s="2">
        <v>11</v>
      </c>
      <c r="D25" s="7">
        <f t="shared" si="1"/>
        <v>1034</v>
      </c>
      <c r="E25" s="10" t="s">
        <v>10</v>
      </c>
      <c r="F25" s="6"/>
      <c r="G25" s="27" t="s">
        <v>11</v>
      </c>
      <c r="H25" s="27" t="s">
        <v>12</v>
      </c>
      <c r="I25" s="70" t="s">
        <v>462</v>
      </c>
    </row>
    <row r="26" spans="1:9" s="3" customFormat="1" x14ac:dyDescent="0.2">
      <c r="A26" s="4">
        <v>40131</v>
      </c>
      <c r="B26" s="2" t="s">
        <v>330</v>
      </c>
      <c r="C26" s="2">
        <v>15</v>
      </c>
      <c r="D26" s="7">
        <f t="shared" si="1"/>
        <v>1410</v>
      </c>
      <c r="E26" s="10" t="s">
        <v>21</v>
      </c>
      <c r="F26" s="6"/>
      <c r="G26" s="27" t="s">
        <v>69</v>
      </c>
      <c r="H26" s="27" t="s">
        <v>68</v>
      </c>
      <c r="I26" s="70" t="s">
        <v>462</v>
      </c>
    </row>
    <row r="27" spans="1:9" s="3" customFormat="1" x14ac:dyDescent="0.2">
      <c r="A27" s="4">
        <v>40132</v>
      </c>
      <c r="B27" s="2" t="s">
        <v>240</v>
      </c>
      <c r="C27" s="2">
        <v>11</v>
      </c>
      <c r="D27" s="7">
        <f t="shared" si="1"/>
        <v>1034</v>
      </c>
      <c r="E27" s="10" t="s">
        <v>26</v>
      </c>
      <c r="F27" s="6"/>
      <c r="G27" s="27" t="s">
        <v>177</v>
      </c>
      <c r="H27" s="27" t="s">
        <v>202</v>
      </c>
      <c r="I27" s="70" t="s">
        <v>373</v>
      </c>
    </row>
    <row r="28" spans="1:9" s="3" customFormat="1" x14ac:dyDescent="0.2">
      <c r="A28" s="4">
        <v>40135</v>
      </c>
      <c r="B28" s="2" t="s">
        <v>302</v>
      </c>
      <c r="C28" s="2">
        <v>29</v>
      </c>
      <c r="D28" s="7">
        <f t="shared" si="1"/>
        <v>2726</v>
      </c>
      <c r="E28" s="10" t="s">
        <v>10</v>
      </c>
      <c r="F28" s="6"/>
      <c r="G28" s="27" t="s">
        <v>31</v>
      </c>
      <c r="H28" s="27" t="s">
        <v>12</v>
      </c>
      <c r="I28" s="70" t="s">
        <v>462</v>
      </c>
    </row>
    <row r="29" spans="1:9" s="3" customFormat="1" x14ac:dyDescent="0.2">
      <c r="A29" s="4">
        <v>40137</v>
      </c>
      <c r="B29" s="2" t="s">
        <v>288</v>
      </c>
      <c r="C29" s="2">
        <v>36</v>
      </c>
      <c r="D29" s="7">
        <f t="shared" si="1"/>
        <v>3384</v>
      </c>
      <c r="E29" s="10" t="s">
        <v>10</v>
      </c>
      <c r="F29" s="6"/>
      <c r="G29" s="27" t="s">
        <v>46</v>
      </c>
      <c r="H29" s="27" t="s">
        <v>12</v>
      </c>
      <c r="I29" s="70" t="s">
        <v>18</v>
      </c>
    </row>
    <row r="30" spans="1:9" s="3" customFormat="1" x14ac:dyDescent="0.2">
      <c r="A30" s="4">
        <v>40138</v>
      </c>
      <c r="B30" s="2" t="s">
        <v>269</v>
      </c>
      <c r="C30" s="2">
        <v>41</v>
      </c>
      <c r="D30" s="7">
        <f t="shared" si="1"/>
        <v>3854</v>
      </c>
      <c r="E30" s="10" t="s">
        <v>21</v>
      </c>
      <c r="F30" s="6"/>
      <c r="G30" s="27" t="s">
        <v>62</v>
      </c>
      <c r="H30" s="27" t="s">
        <v>202</v>
      </c>
      <c r="I30" s="70" t="s">
        <v>373</v>
      </c>
    </row>
    <row r="31" spans="1:9" s="3" customFormat="1" x14ac:dyDescent="0.2">
      <c r="A31" s="4">
        <v>40138</v>
      </c>
      <c r="B31" s="2" t="s">
        <v>438</v>
      </c>
      <c r="C31" s="2">
        <v>30</v>
      </c>
      <c r="D31" s="7">
        <f t="shared" si="1"/>
        <v>2820</v>
      </c>
      <c r="E31" s="10" t="s">
        <v>39</v>
      </c>
      <c r="F31" s="6"/>
      <c r="G31" s="27" t="s">
        <v>27</v>
      </c>
      <c r="H31" s="27" t="s">
        <v>31</v>
      </c>
      <c r="I31" s="70" t="s">
        <v>424</v>
      </c>
    </row>
    <row r="32" spans="1:9" s="3" customFormat="1" x14ac:dyDescent="0.2">
      <c r="A32" s="4">
        <v>40142</v>
      </c>
      <c r="B32" s="2" t="s">
        <v>469</v>
      </c>
      <c r="C32" s="2">
        <v>27</v>
      </c>
      <c r="D32" s="7">
        <f t="shared" si="1"/>
        <v>2538</v>
      </c>
      <c r="E32" s="10" t="s">
        <v>10</v>
      </c>
      <c r="F32" s="6"/>
      <c r="G32" s="27" t="s">
        <v>31</v>
      </c>
      <c r="H32" s="27" t="s">
        <v>12</v>
      </c>
      <c r="I32" s="70" t="s">
        <v>373</v>
      </c>
    </row>
    <row r="33" spans="1:12" s="3" customFormat="1" x14ac:dyDescent="0.2">
      <c r="A33" s="4">
        <v>40146</v>
      </c>
      <c r="B33" s="2" t="s">
        <v>318</v>
      </c>
      <c r="C33" s="2">
        <v>53</v>
      </c>
      <c r="D33" s="7">
        <f>SUM(C33*94)</f>
        <v>4982</v>
      </c>
      <c r="E33" s="10" t="s">
        <v>10</v>
      </c>
      <c r="F33" s="6"/>
      <c r="G33" s="27" t="s">
        <v>49</v>
      </c>
      <c r="H33" s="27" t="s">
        <v>16</v>
      </c>
      <c r="I33" s="70" t="s">
        <v>464</v>
      </c>
    </row>
    <row r="34" spans="1:12" s="3" customFormat="1" ht="15.75" x14ac:dyDescent="0.25">
      <c r="A34" s="5" t="s">
        <v>70</v>
      </c>
      <c r="B34" s="19"/>
      <c r="C34" s="11"/>
      <c r="D34" s="12"/>
      <c r="E34" s="52"/>
      <c r="F34" s="13"/>
      <c r="G34" s="19"/>
      <c r="H34" s="19"/>
      <c r="I34" s="19"/>
    </row>
    <row r="35" spans="1:12" s="3" customFormat="1" x14ac:dyDescent="0.2">
      <c r="A35" s="4">
        <v>40152</v>
      </c>
      <c r="B35" s="2" t="s">
        <v>237</v>
      </c>
      <c r="C35" s="2">
        <v>32</v>
      </c>
      <c r="D35" s="7">
        <f>SUM(C35*94)</f>
        <v>3008</v>
      </c>
      <c r="E35" s="10" t="s">
        <v>21</v>
      </c>
      <c r="F35" s="6"/>
      <c r="G35" s="27" t="s">
        <v>55</v>
      </c>
      <c r="H35" s="27" t="s">
        <v>44</v>
      </c>
      <c r="I35" s="72" t="s">
        <v>373</v>
      </c>
    </row>
    <row r="36" spans="1:12" s="38" customFormat="1" ht="15.75" x14ac:dyDescent="0.25">
      <c r="A36" s="4">
        <v>40153</v>
      </c>
      <c r="B36" s="2" t="s">
        <v>323</v>
      </c>
      <c r="C36" s="2">
        <v>47</v>
      </c>
      <c r="D36" s="7">
        <f>SUM(C36*94)</f>
        <v>4418</v>
      </c>
      <c r="E36" s="10" t="s">
        <v>10</v>
      </c>
      <c r="F36" s="6"/>
      <c r="G36" s="27" t="s">
        <v>41</v>
      </c>
      <c r="H36" s="27" t="s">
        <v>16</v>
      </c>
      <c r="I36" s="70" t="s">
        <v>373</v>
      </c>
    </row>
    <row r="37" spans="1:12" s="3" customFormat="1" x14ac:dyDescent="0.2">
      <c r="A37" s="4">
        <v>40153</v>
      </c>
      <c r="B37" s="2" t="s">
        <v>251</v>
      </c>
      <c r="C37" s="2">
        <v>32</v>
      </c>
      <c r="D37" s="7">
        <f>SUM(C37*94)</f>
        <v>3008</v>
      </c>
      <c r="E37" s="10" t="s">
        <v>26</v>
      </c>
      <c r="F37" s="6"/>
      <c r="G37" s="27" t="s">
        <v>470</v>
      </c>
      <c r="H37" s="27" t="s">
        <v>196</v>
      </c>
      <c r="I37" s="72" t="s">
        <v>18</v>
      </c>
    </row>
    <row r="38" spans="1:12" s="3" customFormat="1" x14ac:dyDescent="0.2">
      <c r="A38" s="4">
        <v>40160</v>
      </c>
      <c r="B38" s="2" t="s">
        <v>319</v>
      </c>
      <c r="C38" s="2">
        <v>35</v>
      </c>
      <c r="D38" s="7">
        <f>SUM(C38*94)</f>
        <v>3290</v>
      </c>
      <c r="E38" s="10" t="s">
        <v>10</v>
      </c>
      <c r="F38" s="6"/>
      <c r="G38" s="27" t="s">
        <v>27</v>
      </c>
      <c r="H38" s="27" t="s">
        <v>16</v>
      </c>
      <c r="I38" s="70" t="s">
        <v>462</v>
      </c>
    </row>
    <row r="39" spans="1:12" s="3" customFormat="1" ht="15.75" x14ac:dyDescent="0.25">
      <c r="A39" s="5" t="s">
        <v>84</v>
      </c>
      <c r="B39" s="19"/>
      <c r="C39" s="11"/>
      <c r="D39" s="12"/>
      <c r="E39" s="52"/>
      <c r="F39" s="13"/>
      <c r="G39" s="19"/>
      <c r="H39" s="19"/>
      <c r="I39" s="19"/>
    </row>
    <row r="40" spans="1:12" s="3" customFormat="1" x14ac:dyDescent="0.2">
      <c r="A40" s="4">
        <v>39817</v>
      </c>
      <c r="B40" s="2" t="s">
        <v>312</v>
      </c>
      <c r="C40" s="2">
        <v>20</v>
      </c>
      <c r="D40" s="7">
        <f t="shared" ref="D40:D54" si="2">SUM(C40*94)</f>
        <v>1880</v>
      </c>
      <c r="E40" s="10" t="s">
        <v>10</v>
      </c>
      <c r="F40" s="6"/>
      <c r="G40" s="27" t="s">
        <v>16</v>
      </c>
      <c r="H40" s="27" t="s">
        <v>12</v>
      </c>
      <c r="I40" s="72" t="s">
        <v>373</v>
      </c>
    </row>
    <row r="41" spans="1:12" s="3" customFormat="1" x14ac:dyDescent="0.2">
      <c r="A41" s="4">
        <v>39819</v>
      </c>
      <c r="B41" s="2" t="s">
        <v>323</v>
      </c>
      <c r="C41" s="2">
        <v>47</v>
      </c>
      <c r="D41" s="7">
        <f t="shared" si="2"/>
        <v>4418</v>
      </c>
      <c r="E41" s="10" t="s">
        <v>21</v>
      </c>
      <c r="F41" s="6"/>
      <c r="G41" s="27" t="s">
        <v>126</v>
      </c>
      <c r="H41" s="27" t="s">
        <v>189</v>
      </c>
      <c r="I41" s="72" t="s">
        <v>373</v>
      </c>
    </row>
    <row r="42" spans="1:12" s="3" customFormat="1" x14ac:dyDescent="0.2">
      <c r="A42" s="4">
        <v>39820</v>
      </c>
      <c r="B42" s="2" t="s">
        <v>270</v>
      </c>
      <c r="C42" s="2">
        <v>29</v>
      </c>
      <c r="D42" s="7">
        <f t="shared" si="2"/>
        <v>2726</v>
      </c>
      <c r="E42" s="10" t="s">
        <v>26</v>
      </c>
      <c r="F42" s="6"/>
      <c r="G42" s="27" t="s">
        <v>51</v>
      </c>
      <c r="H42" s="27" t="s">
        <v>59</v>
      </c>
      <c r="I42" s="72" t="s">
        <v>373</v>
      </c>
    </row>
    <row r="43" spans="1:12" s="3" customFormat="1" x14ac:dyDescent="0.2">
      <c r="A43" s="4">
        <v>39822</v>
      </c>
      <c r="B43" s="2" t="s">
        <v>381</v>
      </c>
      <c r="C43" s="2">
        <v>48</v>
      </c>
      <c r="D43" s="7">
        <f t="shared" si="2"/>
        <v>4512</v>
      </c>
      <c r="E43" s="10" t="s">
        <v>21</v>
      </c>
      <c r="F43" s="6"/>
      <c r="G43" s="27" t="s">
        <v>125</v>
      </c>
      <c r="H43" s="27" t="s">
        <v>23</v>
      </c>
      <c r="I43" s="73" t="s">
        <v>373</v>
      </c>
    </row>
    <row r="44" spans="1:12" s="3" customFormat="1" x14ac:dyDescent="0.2">
      <c r="A44" s="4">
        <v>39822</v>
      </c>
      <c r="B44" s="2" t="s">
        <v>235</v>
      </c>
      <c r="C44" s="2">
        <v>22</v>
      </c>
      <c r="D44" s="7">
        <f t="shared" si="2"/>
        <v>2068</v>
      </c>
      <c r="E44" s="10" t="s">
        <v>39</v>
      </c>
      <c r="F44" s="6"/>
      <c r="G44" s="27" t="s">
        <v>43</v>
      </c>
      <c r="H44" s="27" t="s">
        <v>44</v>
      </c>
      <c r="I44" s="73" t="s">
        <v>424</v>
      </c>
    </row>
    <row r="45" spans="1:12" s="3" customFormat="1" x14ac:dyDescent="0.2">
      <c r="A45" s="4">
        <v>39823</v>
      </c>
      <c r="B45" s="2" t="s">
        <v>251</v>
      </c>
      <c r="C45" s="2">
        <v>32</v>
      </c>
      <c r="D45" s="7">
        <f t="shared" si="2"/>
        <v>3008</v>
      </c>
      <c r="E45" s="10" t="s">
        <v>10</v>
      </c>
      <c r="F45" s="6"/>
      <c r="G45" s="27" t="s">
        <v>27</v>
      </c>
      <c r="H45" s="27" t="s">
        <v>16</v>
      </c>
      <c r="I45" s="72" t="s">
        <v>18</v>
      </c>
    </row>
    <row r="46" spans="1:12" s="3" customFormat="1" x14ac:dyDescent="0.2">
      <c r="A46" s="4">
        <v>39830</v>
      </c>
      <c r="B46" s="2" t="s">
        <v>318</v>
      </c>
      <c r="C46" s="2">
        <v>53</v>
      </c>
      <c r="D46" s="7">
        <f t="shared" si="2"/>
        <v>4982</v>
      </c>
      <c r="E46" s="10" t="s">
        <v>10</v>
      </c>
      <c r="F46" s="6"/>
      <c r="G46" s="27" t="s">
        <v>69</v>
      </c>
      <c r="H46" s="27" t="s">
        <v>16</v>
      </c>
      <c r="I46" s="72" t="s">
        <v>18</v>
      </c>
      <c r="L46" s="20"/>
    </row>
    <row r="47" spans="1:12" s="38" customFormat="1" ht="15.75" x14ac:dyDescent="0.25">
      <c r="A47" s="4">
        <v>39833</v>
      </c>
      <c r="B47" s="2" t="s">
        <v>233</v>
      </c>
      <c r="C47" s="2">
        <v>23</v>
      </c>
      <c r="D47" s="7">
        <f t="shared" si="2"/>
        <v>2162</v>
      </c>
      <c r="E47" s="10" t="s">
        <v>10</v>
      </c>
      <c r="F47" s="6"/>
      <c r="G47" s="27" t="s">
        <v>36</v>
      </c>
      <c r="H47" s="27" t="s">
        <v>12</v>
      </c>
      <c r="I47" s="72" t="s">
        <v>462</v>
      </c>
    </row>
    <row r="48" spans="1:12" s="3" customFormat="1" x14ac:dyDescent="0.2">
      <c r="A48" s="4">
        <v>39836</v>
      </c>
      <c r="B48" s="2" t="s">
        <v>448</v>
      </c>
      <c r="C48" s="2">
        <v>34</v>
      </c>
      <c r="D48" s="7">
        <f t="shared" si="2"/>
        <v>3196</v>
      </c>
      <c r="E48" s="10" t="s">
        <v>21</v>
      </c>
      <c r="F48" s="6"/>
      <c r="G48" s="27" t="s">
        <v>156</v>
      </c>
      <c r="H48" s="27" t="s">
        <v>338</v>
      </c>
      <c r="I48" s="72" t="s">
        <v>18</v>
      </c>
    </row>
    <row r="49" spans="1:9" s="3" customFormat="1" x14ac:dyDescent="0.2">
      <c r="A49" s="4">
        <v>39837</v>
      </c>
      <c r="B49" s="2" t="s">
        <v>237</v>
      </c>
      <c r="C49" s="2">
        <v>32</v>
      </c>
      <c r="D49" s="7">
        <f t="shared" si="2"/>
        <v>3008</v>
      </c>
      <c r="E49" s="10" t="s">
        <v>26</v>
      </c>
      <c r="F49" s="6"/>
      <c r="G49" s="27" t="s">
        <v>149</v>
      </c>
      <c r="H49" s="27" t="s">
        <v>156</v>
      </c>
      <c r="I49" s="72" t="s">
        <v>464</v>
      </c>
    </row>
    <row r="50" spans="1:9" s="3" customFormat="1" x14ac:dyDescent="0.2">
      <c r="A50" s="4">
        <v>39840</v>
      </c>
      <c r="B50" s="2" t="s">
        <v>240</v>
      </c>
      <c r="C50" s="2">
        <v>11</v>
      </c>
      <c r="D50" s="7">
        <f t="shared" si="2"/>
        <v>1034</v>
      </c>
      <c r="E50" s="10" t="s">
        <v>10</v>
      </c>
      <c r="F50" s="6"/>
      <c r="G50" s="27" t="s">
        <v>11</v>
      </c>
      <c r="H50" s="27" t="s">
        <v>12</v>
      </c>
      <c r="I50" s="73" t="s">
        <v>462</v>
      </c>
    </row>
    <row r="51" spans="1:9" s="3" customFormat="1" x14ac:dyDescent="0.2">
      <c r="A51" s="4">
        <v>39843</v>
      </c>
      <c r="B51" s="2" t="s">
        <v>250</v>
      </c>
      <c r="C51" s="2">
        <v>24</v>
      </c>
      <c r="D51" s="7">
        <f t="shared" si="2"/>
        <v>2256</v>
      </c>
      <c r="E51" s="10" t="s">
        <v>39</v>
      </c>
      <c r="F51" s="6"/>
      <c r="G51" s="27" t="s">
        <v>149</v>
      </c>
      <c r="H51" s="27" t="s">
        <v>123</v>
      </c>
      <c r="I51" s="72" t="s">
        <v>424</v>
      </c>
    </row>
    <row r="52" spans="1:9" s="3" customFormat="1" x14ac:dyDescent="0.2">
      <c r="A52" s="4">
        <v>39843</v>
      </c>
      <c r="B52" s="2" t="s">
        <v>471</v>
      </c>
      <c r="C52" s="2">
        <v>37</v>
      </c>
      <c r="D52" s="7">
        <f>SUM(C52*94)</f>
        <v>3478</v>
      </c>
      <c r="E52" s="10" t="s">
        <v>472</v>
      </c>
      <c r="F52" s="6"/>
      <c r="G52" s="27"/>
      <c r="H52" s="27"/>
      <c r="I52" s="72" t="s">
        <v>426</v>
      </c>
    </row>
    <row r="53" spans="1:9" s="3" customFormat="1" x14ac:dyDescent="0.2">
      <c r="A53" s="4">
        <v>40209</v>
      </c>
      <c r="B53" s="2" t="s">
        <v>257</v>
      </c>
      <c r="C53" s="2">
        <v>7</v>
      </c>
      <c r="D53" s="7">
        <f>SUM(C53*94)</f>
        <v>658</v>
      </c>
      <c r="E53" s="10" t="s">
        <v>26</v>
      </c>
      <c r="F53" s="6"/>
      <c r="G53" s="27" t="s">
        <v>41</v>
      </c>
      <c r="H53" s="27" t="s">
        <v>68</v>
      </c>
      <c r="I53" s="74" t="s">
        <v>464</v>
      </c>
    </row>
    <row r="54" spans="1:9" s="3" customFormat="1" x14ac:dyDescent="0.2">
      <c r="A54" s="4">
        <v>39844</v>
      </c>
      <c r="B54" s="2" t="s">
        <v>283</v>
      </c>
      <c r="C54" s="2">
        <v>42</v>
      </c>
      <c r="D54" s="7">
        <f t="shared" si="2"/>
        <v>3948</v>
      </c>
      <c r="E54" s="10" t="s">
        <v>72</v>
      </c>
      <c r="F54" s="6"/>
      <c r="G54" s="27" t="s">
        <v>346</v>
      </c>
      <c r="H54" s="27" t="s">
        <v>68</v>
      </c>
      <c r="I54" s="72" t="s">
        <v>373</v>
      </c>
    </row>
    <row r="55" spans="1:9" s="3" customFormat="1" ht="15.75" x14ac:dyDescent="0.25">
      <c r="A55" s="5" t="s">
        <v>86</v>
      </c>
      <c r="B55" s="19"/>
      <c r="C55" s="11"/>
      <c r="D55" s="12"/>
      <c r="E55" s="52"/>
      <c r="F55" s="13"/>
      <c r="G55" s="19"/>
      <c r="H55" s="19"/>
      <c r="I55" s="19"/>
    </row>
    <row r="56" spans="1:9" s="3" customFormat="1" x14ac:dyDescent="0.2">
      <c r="A56" s="4">
        <v>39847</v>
      </c>
      <c r="B56" s="2" t="s">
        <v>302</v>
      </c>
      <c r="C56" s="2">
        <v>29</v>
      </c>
      <c r="D56" s="7">
        <f t="shared" ref="D56:D64" si="3">SUM(C56*94)</f>
        <v>2726</v>
      </c>
      <c r="E56" s="10" t="s">
        <v>10</v>
      </c>
      <c r="F56" s="6"/>
      <c r="G56" s="27" t="s">
        <v>46</v>
      </c>
      <c r="H56" s="27" t="s">
        <v>12</v>
      </c>
      <c r="I56" s="72" t="s">
        <v>373</v>
      </c>
    </row>
    <row r="57" spans="1:9" s="3" customFormat="1" x14ac:dyDescent="0.2">
      <c r="A57" s="4">
        <v>39849</v>
      </c>
      <c r="B57" s="2" t="s">
        <v>288</v>
      </c>
      <c r="C57" s="2">
        <v>36</v>
      </c>
      <c r="D57" s="7">
        <f t="shared" si="3"/>
        <v>3384</v>
      </c>
      <c r="E57" s="10" t="s">
        <v>10</v>
      </c>
      <c r="F57" s="6"/>
      <c r="G57" s="27" t="s">
        <v>46</v>
      </c>
      <c r="H57" s="27" t="s">
        <v>12</v>
      </c>
      <c r="I57" s="72" t="s">
        <v>373</v>
      </c>
    </row>
    <row r="58" spans="1:9" s="3" customFormat="1" x14ac:dyDescent="0.2">
      <c r="A58" s="4">
        <v>39850</v>
      </c>
      <c r="B58" s="2" t="s">
        <v>381</v>
      </c>
      <c r="C58" s="2">
        <v>48</v>
      </c>
      <c r="D58" s="7">
        <f t="shared" si="3"/>
        <v>4512</v>
      </c>
      <c r="E58" s="10" t="s">
        <v>21</v>
      </c>
      <c r="F58" s="6"/>
      <c r="G58" s="27" t="s">
        <v>125</v>
      </c>
      <c r="H58" s="27" t="s">
        <v>23</v>
      </c>
      <c r="I58" s="72" t="s">
        <v>18</v>
      </c>
    </row>
    <row r="59" spans="1:9" s="3" customFormat="1" x14ac:dyDescent="0.2">
      <c r="A59" s="4">
        <v>39851</v>
      </c>
      <c r="B59" s="2" t="s">
        <v>341</v>
      </c>
      <c r="C59" s="2">
        <v>17</v>
      </c>
      <c r="D59" s="7">
        <f t="shared" si="3"/>
        <v>1598</v>
      </c>
      <c r="E59" s="10" t="s">
        <v>26</v>
      </c>
      <c r="F59" s="6"/>
      <c r="G59" s="27" t="s">
        <v>125</v>
      </c>
      <c r="H59" s="27" t="s">
        <v>256</v>
      </c>
      <c r="I59" s="72" t="s">
        <v>18</v>
      </c>
    </row>
    <row r="60" spans="1:9" s="3" customFormat="1" x14ac:dyDescent="0.2">
      <c r="A60" s="4">
        <v>39854</v>
      </c>
      <c r="B60" s="2" t="s">
        <v>469</v>
      </c>
      <c r="C60" s="2">
        <v>27</v>
      </c>
      <c r="D60" s="7">
        <f t="shared" si="3"/>
        <v>2538</v>
      </c>
      <c r="E60" s="10" t="s">
        <v>10</v>
      </c>
      <c r="F60" s="6"/>
      <c r="G60" s="27" t="s">
        <v>36</v>
      </c>
      <c r="H60" s="27" t="s">
        <v>12</v>
      </c>
      <c r="I60" s="72" t="s">
        <v>462</v>
      </c>
    </row>
    <row r="61" spans="1:9" s="3" customFormat="1" x14ac:dyDescent="0.2">
      <c r="A61" s="4">
        <v>39858</v>
      </c>
      <c r="B61" s="2" t="s">
        <v>473</v>
      </c>
      <c r="C61" s="2">
        <v>8</v>
      </c>
      <c r="D61" s="7">
        <f t="shared" si="3"/>
        <v>752</v>
      </c>
      <c r="E61" s="10" t="s">
        <v>26</v>
      </c>
      <c r="F61" s="6"/>
      <c r="G61" s="27" t="s">
        <v>78</v>
      </c>
      <c r="H61" s="27" t="s">
        <v>16</v>
      </c>
      <c r="I61" s="72" t="s">
        <v>18</v>
      </c>
    </row>
    <row r="62" spans="1:9" s="3" customFormat="1" x14ac:dyDescent="0.2">
      <c r="A62" s="4">
        <v>39858</v>
      </c>
      <c r="B62" s="2" t="s">
        <v>236</v>
      </c>
      <c r="C62" s="2">
        <v>37</v>
      </c>
      <c r="D62" s="7">
        <f t="shared" si="3"/>
        <v>3478</v>
      </c>
      <c r="E62" s="10" t="s">
        <v>72</v>
      </c>
      <c r="F62" s="6"/>
      <c r="G62" s="27" t="s">
        <v>69</v>
      </c>
      <c r="H62" s="27" t="s">
        <v>196</v>
      </c>
      <c r="I62" s="72" t="s">
        <v>373</v>
      </c>
    </row>
    <row r="63" spans="1:9" s="3" customFormat="1" x14ac:dyDescent="0.2">
      <c r="A63" s="4">
        <v>39871</v>
      </c>
      <c r="B63" s="2" t="s">
        <v>323</v>
      </c>
      <c r="C63" s="2">
        <v>47</v>
      </c>
      <c r="D63" s="7">
        <f t="shared" si="3"/>
        <v>4418</v>
      </c>
      <c r="E63" s="10" t="s">
        <v>21</v>
      </c>
      <c r="F63" s="6"/>
      <c r="G63" s="27" t="s">
        <v>154</v>
      </c>
      <c r="H63" s="27" t="s">
        <v>349</v>
      </c>
      <c r="I63" s="72" t="s">
        <v>373</v>
      </c>
    </row>
    <row r="64" spans="1:9" s="3" customFormat="1" x14ac:dyDescent="0.2">
      <c r="A64" s="4">
        <v>39872</v>
      </c>
      <c r="B64" s="2" t="s">
        <v>236</v>
      </c>
      <c r="C64" s="2">
        <v>37</v>
      </c>
      <c r="D64" s="7">
        <f t="shared" si="3"/>
        <v>3478</v>
      </c>
      <c r="E64" s="10" t="s">
        <v>26</v>
      </c>
      <c r="F64" s="6"/>
      <c r="G64" s="27" t="s">
        <v>69</v>
      </c>
      <c r="H64" s="27" t="s">
        <v>46</v>
      </c>
      <c r="I64" s="72" t="s">
        <v>373</v>
      </c>
    </row>
    <row r="65" spans="1:9" s="38" customFormat="1" ht="15.75" x14ac:dyDescent="0.25">
      <c r="A65" s="4"/>
      <c r="B65" s="2"/>
      <c r="C65" s="2"/>
      <c r="D65" s="7"/>
      <c r="E65" s="10"/>
      <c r="F65" s="3"/>
      <c r="G65" s="27"/>
      <c r="H65" s="27"/>
      <c r="I65" s="2"/>
    </row>
    <row r="66" spans="1:9" s="3" customFormat="1" ht="15.75" x14ac:dyDescent="0.25">
      <c r="A66" s="5" t="s">
        <v>87</v>
      </c>
      <c r="B66" s="19"/>
      <c r="C66" s="11"/>
      <c r="D66" s="12"/>
      <c r="E66" s="52"/>
      <c r="F66" s="13"/>
      <c r="G66" s="19"/>
      <c r="H66" s="19"/>
      <c r="I66" s="19"/>
    </row>
    <row r="67" spans="1:9" s="3" customFormat="1" x14ac:dyDescent="0.2">
      <c r="A67" s="4">
        <v>40242</v>
      </c>
      <c r="B67" s="2" t="s">
        <v>269</v>
      </c>
      <c r="C67" s="2">
        <v>41</v>
      </c>
      <c r="D67" s="7">
        <f>SUM(C67*94)</f>
        <v>3854</v>
      </c>
      <c r="E67" s="10" t="s">
        <v>21</v>
      </c>
      <c r="F67" s="6"/>
      <c r="G67" s="27" t="s">
        <v>73</v>
      </c>
      <c r="H67" s="27" t="s">
        <v>12</v>
      </c>
      <c r="I67" s="72" t="s">
        <v>18</v>
      </c>
    </row>
    <row r="68" spans="1:9" s="3" customFormat="1" x14ac:dyDescent="0.2">
      <c r="A68" s="4">
        <v>40247</v>
      </c>
      <c r="B68" s="2" t="s">
        <v>319</v>
      </c>
      <c r="C68" s="2">
        <v>35</v>
      </c>
      <c r="D68" s="7">
        <f>SUM(C68*94)</f>
        <v>3290</v>
      </c>
      <c r="E68" s="10" t="s">
        <v>21</v>
      </c>
      <c r="F68" s="6"/>
      <c r="G68" s="27" t="s">
        <v>31</v>
      </c>
      <c r="H68" s="27" t="s">
        <v>12</v>
      </c>
      <c r="I68" s="72" t="s">
        <v>373</v>
      </c>
    </row>
    <row r="69" spans="1:9" s="3" customFormat="1" x14ac:dyDescent="0.2">
      <c r="A69" s="4">
        <v>40249</v>
      </c>
      <c r="B69" s="2" t="s">
        <v>381</v>
      </c>
      <c r="C69" s="2">
        <v>48</v>
      </c>
      <c r="D69" s="7">
        <f>SUM(C69*94)</f>
        <v>4512</v>
      </c>
      <c r="E69" s="10" t="s">
        <v>472</v>
      </c>
      <c r="F69" s="6"/>
      <c r="G69" s="27"/>
      <c r="H69" s="27"/>
      <c r="I69" s="72" t="s">
        <v>426</v>
      </c>
    </row>
    <row r="70" spans="1:9" s="3" customFormat="1" ht="13.5" thickBot="1" x14ac:dyDescent="0.25">
      <c r="A70" s="4">
        <v>40254</v>
      </c>
      <c r="B70" s="2" t="s">
        <v>310</v>
      </c>
      <c r="C70" s="2">
        <v>13</v>
      </c>
      <c r="D70" s="7">
        <f>SUM(C70*94)</f>
        <v>1222</v>
      </c>
      <c r="E70" s="10" t="s">
        <v>21</v>
      </c>
      <c r="F70" s="6"/>
      <c r="G70" s="27" t="s">
        <v>16</v>
      </c>
      <c r="H70" s="27" t="s">
        <v>12</v>
      </c>
      <c r="I70" s="72" t="s">
        <v>373</v>
      </c>
    </row>
    <row r="71" spans="1:9" s="3" customFormat="1" ht="13.5" thickBot="1" x14ac:dyDescent="0.25">
      <c r="A71" s="4"/>
      <c r="B71" s="2"/>
      <c r="C71" s="107">
        <f>SUM(C4:C70)</f>
        <v>1775</v>
      </c>
      <c r="D71" s="106">
        <f>SUM(D4:D70)</f>
        <v>166850</v>
      </c>
      <c r="E71" s="10"/>
      <c r="G71" s="27"/>
      <c r="H71" s="27"/>
      <c r="I71" s="108"/>
    </row>
    <row r="72" spans="1:9" s="3" customFormat="1" x14ac:dyDescent="0.2">
      <c r="A72"/>
      <c r="B72"/>
      <c r="C72"/>
      <c r="D72" s="8"/>
      <c r="E72" s="8"/>
      <c r="F72"/>
      <c r="G72" s="2"/>
      <c r="H72" s="2"/>
      <c r="I72" s="2"/>
    </row>
    <row r="73" spans="1:9" s="3" customFormat="1" ht="15.75" x14ac:dyDescent="0.25">
      <c r="A73" s="19" t="s">
        <v>387</v>
      </c>
      <c r="B73" s="19"/>
      <c r="C73" s="19"/>
      <c r="D73" s="19" t="s">
        <v>454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95</v>
      </c>
      <c r="B74" s="19"/>
      <c r="C74" s="19"/>
      <c r="D74" s="19" t="s">
        <v>420</v>
      </c>
      <c r="E74" s="13"/>
      <c r="F74" s="13"/>
      <c r="G74" s="13"/>
      <c r="H74" s="19"/>
      <c r="I74" s="19"/>
    </row>
    <row r="75" spans="1:9" s="3" customFormat="1" ht="15.75" x14ac:dyDescent="0.25">
      <c r="A75" s="19" t="s">
        <v>99</v>
      </c>
      <c r="B75" s="19"/>
      <c r="C75" s="19"/>
      <c r="D75" s="19" t="s">
        <v>291</v>
      </c>
      <c r="E75" s="13"/>
      <c r="F75" s="13"/>
      <c r="G75" s="75"/>
      <c r="H75" s="19"/>
      <c r="I75" s="19"/>
    </row>
    <row r="76" spans="1:9" s="3" customFormat="1" ht="15.75" x14ac:dyDescent="0.25">
      <c r="A76" s="1"/>
      <c r="B76" s="1"/>
      <c r="C76" s="1"/>
      <c r="D76" s="63"/>
      <c r="E76" s="63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9"/>
  <sheetViews>
    <sheetView topLeftCell="A16" workbookViewId="0">
      <selection activeCell="D65" sqref="D65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474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14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39698</v>
      </c>
      <c r="B4" s="2" t="s">
        <v>330</v>
      </c>
      <c r="C4" s="2">
        <v>15</v>
      </c>
      <c r="D4" s="7">
        <f>SUM(C4*94)</f>
        <v>1410</v>
      </c>
      <c r="E4" s="10" t="s">
        <v>10</v>
      </c>
      <c r="F4" s="6"/>
      <c r="G4" s="27" t="s">
        <v>16</v>
      </c>
      <c r="H4" s="27" t="s">
        <v>12</v>
      </c>
      <c r="I4" s="70" t="s">
        <v>462</v>
      </c>
    </row>
    <row r="5" spans="1:9" s="38" customFormat="1" ht="15.75" x14ac:dyDescent="0.25">
      <c r="A5" s="4">
        <v>39701</v>
      </c>
      <c r="B5" s="2" t="s">
        <v>312</v>
      </c>
      <c r="C5" s="2">
        <v>20</v>
      </c>
      <c r="D5" s="7">
        <f>SUM(C5*94)</f>
        <v>1880</v>
      </c>
      <c r="E5" s="10" t="s">
        <v>10</v>
      </c>
      <c r="F5" s="6"/>
      <c r="G5" s="27" t="s">
        <v>16</v>
      </c>
      <c r="H5" s="27" t="s">
        <v>12</v>
      </c>
      <c r="I5" s="70" t="s">
        <v>373</v>
      </c>
    </row>
    <row r="6" spans="1:9" s="3" customFormat="1" ht="13.5" customHeight="1" x14ac:dyDescent="0.2">
      <c r="A6" s="4">
        <v>39715</v>
      </c>
      <c r="B6" s="2" t="s">
        <v>254</v>
      </c>
      <c r="C6" s="2">
        <v>31</v>
      </c>
      <c r="D6" s="7">
        <f>SUM(C6*94)</f>
        <v>2914</v>
      </c>
      <c r="E6" s="10" t="s">
        <v>10</v>
      </c>
      <c r="F6" s="6"/>
      <c r="G6" s="27" t="s">
        <v>31</v>
      </c>
      <c r="H6" s="27" t="s">
        <v>12</v>
      </c>
      <c r="I6" s="70" t="s">
        <v>373</v>
      </c>
    </row>
    <row r="7" spans="1:9" s="3" customFormat="1" x14ac:dyDescent="0.2">
      <c r="A7" s="4">
        <v>39718</v>
      </c>
      <c r="B7" s="2" t="s">
        <v>270</v>
      </c>
      <c r="C7" s="2">
        <v>29</v>
      </c>
      <c r="D7" s="7">
        <f>SUM(C7*94)</f>
        <v>2726</v>
      </c>
      <c r="E7" s="10" t="s">
        <v>21</v>
      </c>
      <c r="F7" s="6"/>
      <c r="G7" s="27" t="s">
        <v>55</v>
      </c>
      <c r="H7" s="27" t="s">
        <v>44</v>
      </c>
      <c r="I7" s="70" t="s">
        <v>462</v>
      </c>
    </row>
    <row r="8" spans="1:9" s="3" customFormat="1" x14ac:dyDescent="0.2">
      <c r="A8" s="4">
        <v>39719</v>
      </c>
      <c r="B8" s="2" t="s">
        <v>250</v>
      </c>
      <c r="C8" s="2">
        <v>24</v>
      </c>
      <c r="D8" s="7">
        <f>SUM(C8*94)</f>
        <v>2256</v>
      </c>
      <c r="E8" s="10" t="s">
        <v>10</v>
      </c>
      <c r="F8" s="6"/>
      <c r="G8" s="27" t="s">
        <v>68</v>
      </c>
      <c r="H8" s="27" t="s">
        <v>143</v>
      </c>
      <c r="I8" s="70" t="s">
        <v>464</v>
      </c>
    </row>
    <row r="9" spans="1:9" s="3" customFormat="1" ht="15.75" x14ac:dyDescent="0.25">
      <c r="A9" s="33" t="s">
        <v>32</v>
      </c>
      <c r="B9" s="5"/>
      <c r="C9" s="5"/>
      <c r="D9" s="34"/>
      <c r="E9" s="35"/>
      <c r="F9" s="36"/>
      <c r="G9" s="76"/>
      <c r="H9" s="76"/>
      <c r="I9" s="5"/>
    </row>
    <row r="10" spans="1:9" s="38" customFormat="1" ht="15.75" x14ac:dyDescent="0.25">
      <c r="A10" s="4">
        <v>39722</v>
      </c>
      <c r="B10" s="2" t="s">
        <v>310</v>
      </c>
      <c r="C10" s="2">
        <v>13</v>
      </c>
      <c r="D10" s="7">
        <f t="shared" ref="D10:D20" si="0">SUM(C10*94)</f>
        <v>1222</v>
      </c>
      <c r="E10" s="10" t="s">
        <v>10</v>
      </c>
      <c r="F10" s="6"/>
      <c r="G10" s="27" t="s">
        <v>16</v>
      </c>
      <c r="H10" s="27" t="s">
        <v>12</v>
      </c>
      <c r="I10" s="70" t="s">
        <v>462</v>
      </c>
    </row>
    <row r="11" spans="1:9" s="3" customFormat="1" x14ac:dyDescent="0.2">
      <c r="A11" s="4">
        <v>39729</v>
      </c>
      <c r="B11" s="2" t="s">
        <v>358</v>
      </c>
      <c r="C11" s="2">
        <v>14</v>
      </c>
      <c r="D11" s="7">
        <f t="shared" si="0"/>
        <v>1316</v>
      </c>
      <c r="E11" s="10" t="s">
        <v>10</v>
      </c>
      <c r="F11" s="6"/>
      <c r="G11" s="27" t="s">
        <v>16</v>
      </c>
      <c r="H11" s="27" t="s">
        <v>12</v>
      </c>
      <c r="I11" s="70" t="s">
        <v>373</v>
      </c>
    </row>
    <row r="12" spans="1:9" s="3" customFormat="1" x14ac:dyDescent="0.2">
      <c r="A12" s="4">
        <v>39733</v>
      </c>
      <c r="B12" s="2" t="s">
        <v>330</v>
      </c>
      <c r="C12" s="2">
        <v>15</v>
      </c>
      <c r="D12" s="7">
        <f t="shared" si="0"/>
        <v>1410</v>
      </c>
      <c r="E12" s="10" t="s">
        <v>26</v>
      </c>
      <c r="F12" s="6"/>
      <c r="G12" s="27" t="s">
        <v>68</v>
      </c>
      <c r="H12" s="27" t="s">
        <v>202</v>
      </c>
      <c r="I12" s="70" t="s">
        <v>373</v>
      </c>
    </row>
    <row r="13" spans="1:9" s="3" customFormat="1" x14ac:dyDescent="0.2">
      <c r="A13" s="4">
        <v>39736</v>
      </c>
      <c r="B13" s="2" t="s">
        <v>240</v>
      </c>
      <c r="C13" s="2">
        <v>11</v>
      </c>
      <c r="D13" s="7">
        <f t="shared" si="0"/>
        <v>1034</v>
      </c>
      <c r="E13" s="10" t="s">
        <v>10</v>
      </c>
      <c r="F13" s="6"/>
      <c r="G13" s="27" t="s">
        <v>16</v>
      </c>
      <c r="H13" s="27" t="s">
        <v>12</v>
      </c>
      <c r="I13" s="70" t="s">
        <v>373</v>
      </c>
    </row>
    <row r="14" spans="1:9" s="3" customFormat="1" x14ac:dyDescent="0.2">
      <c r="A14" s="4">
        <v>39739</v>
      </c>
      <c r="B14" s="2" t="s">
        <v>448</v>
      </c>
      <c r="C14" s="2">
        <v>34</v>
      </c>
      <c r="D14" s="7">
        <f t="shared" si="0"/>
        <v>3196</v>
      </c>
      <c r="E14" s="10" t="s">
        <v>21</v>
      </c>
      <c r="F14" s="6"/>
      <c r="G14" s="27" t="s">
        <v>197</v>
      </c>
      <c r="H14" s="27" t="s">
        <v>338</v>
      </c>
      <c r="I14" s="70" t="s">
        <v>373</v>
      </c>
    </row>
    <row r="15" spans="1:9" s="3" customFormat="1" x14ac:dyDescent="0.2">
      <c r="A15" s="4">
        <v>39739</v>
      </c>
      <c r="B15" s="2" t="s">
        <v>283</v>
      </c>
      <c r="C15" s="2">
        <v>42</v>
      </c>
      <c r="D15" s="7">
        <f t="shared" si="0"/>
        <v>3948</v>
      </c>
      <c r="E15" s="10" t="s">
        <v>475</v>
      </c>
      <c r="F15" s="6"/>
      <c r="G15" s="27" t="s">
        <v>162</v>
      </c>
      <c r="H15" s="27" t="s">
        <v>205</v>
      </c>
      <c r="I15" s="70" t="s">
        <v>188</v>
      </c>
    </row>
    <row r="16" spans="1:9" s="3" customFormat="1" x14ac:dyDescent="0.2">
      <c r="A16" s="4">
        <v>39740</v>
      </c>
      <c r="B16" s="2" t="s">
        <v>251</v>
      </c>
      <c r="C16" s="2">
        <v>32</v>
      </c>
      <c r="D16" s="7">
        <f t="shared" si="0"/>
        <v>3008</v>
      </c>
      <c r="E16" s="10" t="s">
        <v>10</v>
      </c>
      <c r="F16" s="6"/>
      <c r="G16" s="27" t="s">
        <v>62</v>
      </c>
      <c r="H16" s="27" t="s">
        <v>16</v>
      </c>
      <c r="I16" s="70" t="s">
        <v>373</v>
      </c>
    </row>
    <row r="17" spans="1:9" s="3" customFormat="1" x14ac:dyDescent="0.2">
      <c r="A17" s="4">
        <v>39740</v>
      </c>
      <c r="B17" s="2" t="s">
        <v>264</v>
      </c>
      <c r="C17" s="2">
        <v>7</v>
      </c>
      <c r="D17" s="7">
        <f t="shared" si="0"/>
        <v>658</v>
      </c>
      <c r="E17" s="10" t="s">
        <v>26</v>
      </c>
      <c r="F17" s="6"/>
      <c r="G17" s="27" t="s">
        <v>123</v>
      </c>
      <c r="H17" s="27" t="s">
        <v>44</v>
      </c>
      <c r="I17" s="70" t="s">
        <v>462</v>
      </c>
    </row>
    <row r="18" spans="1:9" s="3" customFormat="1" x14ac:dyDescent="0.2">
      <c r="A18" s="4">
        <v>39740</v>
      </c>
      <c r="B18" s="2" t="s">
        <v>309</v>
      </c>
      <c r="C18" s="2">
        <v>35</v>
      </c>
      <c r="D18" s="7">
        <f t="shared" si="0"/>
        <v>3290</v>
      </c>
      <c r="E18" s="10" t="s">
        <v>72</v>
      </c>
      <c r="F18" s="6"/>
      <c r="G18" s="27" t="s">
        <v>43</v>
      </c>
      <c r="H18" s="27" t="s">
        <v>44</v>
      </c>
      <c r="I18" s="70" t="s">
        <v>464</v>
      </c>
    </row>
    <row r="19" spans="1:9" s="3" customFormat="1" x14ac:dyDescent="0.2">
      <c r="A19" s="4">
        <v>39747</v>
      </c>
      <c r="B19" s="2" t="s">
        <v>302</v>
      </c>
      <c r="C19" s="2">
        <v>29</v>
      </c>
      <c r="D19" s="7">
        <f t="shared" si="0"/>
        <v>2726</v>
      </c>
      <c r="E19" s="10" t="s">
        <v>10</v>
      </c>
      <c r="F19" s="6"/>
      <c r="G19" s="27" t="s">
        <v>62</v>
      </c>
      <c r="H19" s="27" t="s">
        <v>16</v>
      </c>
      <c r="I19" s="70" t="s">
        <v>373</v>
      </c>
    </row>
    <row r="20" spans="1:9" s="3" customFormat="1" x14ac:dyDescent="0.2">
      <c r="A20" s="4">
        <v>39747</v>
      </c>
      <c r="B20" s="2" t="s">
        <v>358</v>
      </c>
      <c r="C20" s="2">
        <v>14</v>
      </c>
      <c r="D20" s="7">
        <f t="shared" si="0"/>
        <v>1316</v>
      </c>
      <c r="E20" s="10" t="s">
        <v>468</v>
      </c>
      <c r="F20" s="6"/>
      <c r="G20" s="27" t="s">
        <v>163</v>
      </c>
      <c r="H20" s="27"/>
      <c r="I20" s="70" t="s">
        <v>462</v>
      </c>
    </row>
    <row r="21" spans="1:9" s="3" customFormat="1" ht="15.75" x14ac:dyDescent="0.25">
      <c r="A21" s="33" t="s">
        <v>60</v>
      </c>
      <c r="B21" s="5"/>
      <c r="C21" s="5"/>
      <c r="D21" s="34"/>
      <c r="E21" s="35"/>
      <c r="F21" s="36"/>
      <c r="G21" s="76"/>
      <c r="H21" s="76"/>
      <c r="I21" s="5"/>
    </row>
    <row r="22" spans="1:9" s="3" customFormat="1" x14ac:dyDescent="0.2">
      <c r="A22" s="4">
        <v>39753</v>
      </c>
      <c r="B22" s="2" t="s">
        <v>330</v>
      </c>
      <c r="C22" s="2">
        <v>15</v>
      </c>
      <c r="D22" s="7">
        <f t="shared" ref="D22:D32" si="1">SUM(C22*94)</f>
        <v>1410</v>
      </c>
      <c r="E22" s="10" t="s">
        <v>21</v>
      </c>
      <c r="F22" s="6"/>
      <c r="G22" s="27" t="s">
        <v>156</v>
      </c>
      <c r="H22" s="27" t="s">
        <v>28</v>
      </c>
      <c r="I22" s="70" t="s">
        <v>373</v>
      </c>
    </row>
    <row r="23" spans="1:9" s="38" customFormat="1" ht="15.75" x14ac:dyDescent="0.25">
      <c r="A23" s="4">
        <v>39754</v>
      </c>
      <c r="B23" s="2" t="s">
        <v>319</v>
      </c>
      <c r="C23" s="2">
        <v>35</v>
      </c>
      <c r="D23" s="7">
        <f t="shared" si="1"/>
        <v>3290</v>
      </c>
      <c r="E23" s="10" t="s">
        <v>10</v>
      </c>
      <c r="F23" s="6"/>
      <c r="G23" s="27" t="s">
        <v>62</v>
      </c>
      <c r="H23" s="27" t="s">
        <v>16</v>
      </c>
      <c r="I23" s="70" t="s">
        <v>373</v>
      </c>
    </row>
    <row r="24" spans="1:9" s="3" customFormat="1" x14ac:dyDescent="0.2">
      <c r="A24" s="4">
        <v>39760</v>
      </c>
      <c r="B24" s="2" t="s">
        <v>258</v>
      </c>
      <c r="C24" s="2">
        <v>30</v>
      </c>
      <c r="D24" s="7">
        <f t="shared" si="1"/>
        <v>2820</v>
      </c>
      <c r="E24" s="10" t="s">
        <v>475</v>
      </c>
      <c r="F24" s="6"/>
      <c r="G24" s="27" t="s">
        <v>278</v>
      </c>
      <c r="H24" s="27" t="s">
        <v>41</v>
      </c>
      <c r="I24" s="70" t="s">
        <v>462</v>
      </c>
    </row>
    <row r="25" spans="1:9" s="3" customFormat="1" x14ac:dyDescent="0.2">
      <c r="A25" s="4">
        <v>39761</v>
      </c>
      <c r="B25" s="2" t="s">
        <v>323</v>
      </c>
      <c r="C25" s="2">
        <v>47</v>
      </c>
      <c r="D25" s="7">
        <f t="shared" si="1"/>
        <v>4418</v>
      </c>
      <c r="E25" s="10" t="s">
        <v>10</v>
      </c>
      <c r="F25" s="6"/>
      <c r="G25" s="27" t="s">
        <v>62</v>
      </c>
      <c r="H25" s="27" t="s">
        <v>143</v>
      </c>
      <c r="I25" s="71" t="s">
        <v>373</v>
      </c>
    </row>
    <row r="26" spans="1:9" s="3" customFormat="1" x14ac:dyDescent="0.2">
      <c r="A26" s="4">
        <v>39761</v>
      </c>
      <c r="B26" s="2" t="s">
        <v>237</v>
      </c>
      <c r="C26" s="2">
        <v>32</v>
      </c>
      <c r="D26" s="7">
        <f t="shared" si="1"/>
        <v>3008</v>
      </c>
      <c r="E26" s="10" t="s">
        <v>26</v>
      </c>
      <c r="F26" s="6"/>
      <c r="G26" s="27" t="s">
        <v>55</v>
      </c>
      <c r="H26" s="27" t="s">
        <v>192</v>
      </c>
      <c r="I26" s="70" t="s">
        <v>476</v>
      </c>
    </row>
    <row r="27" spans="1:9" s="3" customFormat="1" x14ac:dyDescent="0.2">
      <c r="A27" s="4">
        <v>39761</v>
      </c>
      <c r="B27" s="2" t="s">
        <v>235</v>
      </c>
      <c r="C27" s="2">
        <v>22</v>
      </c>
      <c r="D27" s="7">
        <f t="shared" si="1"/>
        <v>2068</v>
      </c>
      <c r="E27" s="10" t="s">
        <v>48</v>
      </c>
      <c r="F27" s="6"/>
      <c r="G27" s="27" t="s">
        <v>321</v>
      </c>
      <c r="H27" s="27" t="s">
        <v>156</v>
      </c>
      <c r="I27" s="70" t="s">
        <v>477</v>
      </c>
    </row>
    <row r="28" spans="1:9" s="3" customFormat="1" x14ac:dyDescent="0.2">
      <c r="A28" s="4">
        <v>39768</v>
      </c>
      <c r="B28" s="2" t="s">
        <v>233</v>
      </c>
      <c r="C28" s="2">
        <v>23</v>
      </c>
      <c r="D28" s="7">
        <f t="shared" si="1"/>
        <v>2162</v>
      </c>
      <c r="E28" s="10" t="s">
        <v>10</v>
      </c>
      <c r="F28" s="6"/>
      <c r="G28" s="27" t="s">
        <v>156</v>
      </c>
      <c r="H28" s="27" t="s">
        <v>16</v>
      </c>
      <c r="I28" s="70" t="s">
        <v>373</v>
      </c>
    </row>
    <row r="29" spans="1:9" s="3" customFormat="1" x14ac:dyDescent="0.2">
      <c r="A29" s="4">
        <v>39774</v>
      </c>
      <c r="B29" s="2" t="s">
        <v>283</v>
      </c>
      <c r="C29" s="2">
        <v>42</v>
      </c>
      <c r="D29" s="7">
        <f t="shared" si="1"/>
        <v>3948</v>
      </c>
      <c r="E29" s="10" t="s">
        <v>21</v>
      </c>
      <c r="F29" s="6"/>
      <c r="G29" s="27" t="s">
        <v>49</v>
      </c>
      <c r="H29" s="27" t="s">
        <v>31</v>
      </c>
      <c r="I29" s="70" t="s">
        <v>477</v>
      </c>
    </row>
    <row r="30" spans="1:9" s="3" customFormat="1" x14ac:dyDescent="0.2">
      <c r="A30" s="4">
        <v>39775</v>
      </c>
      <c r="B30" s="2" t="s">
        <v>241</v>
      </c>
      <c r="C30" s="2">
        <v>36</v>
      </c>
      <c r="D30" s="7">
        <f t="shared" si="1"/>
        <v>3384</v>
      </c>
      <c r="E30" s="10" t="s">
        <v>48</v>
      </c>
      <c r="F30" s="6"/>
      <c r="G30" s="27" t="s">
        <v>75</v>
      </c>
      <c r="H30" s="27" t="s">
        <v>123</v>
      </c>
      <c r="I30" s="70" t="s">
        <v>373</v>
      </c>
    </row>
    <row r="31" spans="1:9" s="3" customFormat="1" x14ac:dyDescent="0.2">
      <c r="A31" s="4">
        <v>39780</v>
      </c>
      <c r="B31" s="2" t="s">
        <v>240</v>
      </c>
      <c r="C31" s="2">
        <v>11</v>
      </c>
      <c r="D31" s="7">
        <f t="shared" si="1"/>
        <v>1034</v>
      </c>
      <c r="E31" s="10" t="s">
        <v>10</v>
      </c>
      <c r="F31" s="6"/>
      <c r="G31" s="27" t="s">
        <v>11</v>
      </c>
      <c r="H31" s="27" t="s">
        <v>12</v>
      </c>
      <c r="I31" s="70" t="s">
        <v>373</v>
      </c>
    </row>
    <row r="32" spans="1:9" s="3" customFormat="1" x14ac:dyDescent="0.2">
      <c r="A32" s="4">
        <v>39781</v>
      </c>
      <c r="B32" s="2" t="s">
        <v>312</v>
      </c>
      <c r="C32" s="2">
        <v>20</v>
      </c>
      <c r="D32" s="7">
        <f t="shared" si="1"/>
        <v>1880</v>
      </c>
      <c r="E32" s="10" t="s">
        <v>21</v>
      </c>
      <c r="F32" s="6"/>
      <c r="G32" s="27" t="s">
        <v>41</v>
      </c>
      <c r="H32" s="27" t="s">
        <v>260</v>
      </c>
      <c r="I32" s="71" t="s">
        <v>373</v>
      </c>
    </row>
    <row r="33" spans="1:12" s="3" customFormat="1" ht="15.75" x14ac:dyDescent="0.25">
      <c r="A33" s="33" t="s">
        <v>70</v>
      </c>
      <c r="B33" s="5"/>
      <c r="C33" s="5"/>
      <c r="D33" s="34"/>
      <c r="E33" s="35"/>
      <c r="F33" s="36"/>
      <c r="G33" s="76"/>
      <c r="H33" s="76"/>
      <c r="I33" s="5"/>
    </row>
    <row r="34" spans="1:12" s="3" customFormat="1" x14ac:dyDescent="0.2">
      <c r="A34" s="4">
        <v>39787</v>
      </c>
      <c r="B34" s="2" t="s">
        <v>324</v>
      </c>
      <c r="C34" s="2">
        <v>24</v>
      </c>
      <c r="D34" s="7">
        <f t="shared" ref="D34:D40" si="2">SUM(C34*94)</f>
        <v>2256</v>
      </c>
      <c r="E34" s="10" t="s">
        <v>10</v>
      </c>
      <c r="F34" s="6"/>
      <c r="G34" s="27" t="s">
        <v>28</v>
      </c>
      <c r="H34" s="27" t="s">
        <v>12</v>
      </c>
      <c r="I34" s="70" t="s">
        <v>373</v>
      </c>
    </row>
    <row r="35" spans="1:12" s="3" customFormat="1" x14ac:dyDescent="0.2">
      <c r="A35" s="4">
        <v>39787</v>
      </c>
      <c r="B35" s="2" t="s">
        <v>232</v>
      </c>
      <c r="C35" s="2">
        <v>9</v>
      </c>
      <c r="D35" s="7">
        <f t="shared" si="2"/>
        <v>846</v>
      </c>
      <c r="E35" s="10" t="s">
        <v>26</v>
      </c>
      <c r="F35" s="6"/>
      <c r="G35" s="27" t="s">
        <v>202</v>
      </c>
      <c r="H35" s="27" t="s">
        <v>12</v>
      </c>
      <c r="I35" s="70" t="s">
        <v>477</v>
      </c>
    </row>
    <row r="36" spans="1:12" s="38" customFormat="1" ht="15.75" x14ac:dyDescent="0.25">
      <c r="A36" s="4">
        <v>39792</v>
      </c>
      <c r="B36" s="2" t="s">
        <v>249</v>
      </c>
      <c r="C36" s="2">
        <v>29</v>
      </c>
      <c r="D36" s="7">
        <f t="shared" si="2"/>
        <v>2726</v>
      </c>
      <c r="E36" s="10" t="s">
        <v>10</v>
      </c>
      <c r="F36" s="6"/>
      <c r="G36" s="27" t="s">
        <v>31</v>
      </c>
      <c r="H36" s="27" t="s">
        <v>12</v>
      </c>
      <c r="I36" s="70" t="s">
        <v>373</v>
      </c>
    </row>
    <row r="37" spans="1:12" s="3" customFormat="1" x14ac:dyDescent="0.2">
      <c r="A37" s="4">
        <v>39795</v>
      </c>
      <c r="B37" s="2" t="s">
        <v>283</v>
      </c>
      <c r="C37" s="2">
        <v>42</v>
      </c>
      <c r="D37" s="7">
        <f>SUM(C37*94)</f>
        <v>3948</v>
      </c>
      <c r="E37" s="10" t="s">
        <v>478</v>
      </c>
      <c r="F37" s="6"/>
      <c r="G37" s="27" t="s">
        <v>41</v>
      </c>
      <c r="H37" s="27" t="s">
        <v>267</v>
      </c>
      <c r="I37" s="70" t="s">
        <v>477</v>
      </c>
    </row>
    <row r="38" spans="1:12" s="3" customFormat="1" x14ac:dyDescent="0.2">
      <c r="A38" s="4">
        <v>39800</v>
      </c>
      <c r="B38" s="2" t="s">
        <v>245</v>
      </c>
      <c r="C38" s="2">
        <v>36</v>
      </c>
      <c r="D38" s="7">
        <f t="shared" si="2"/>
        <v>3384</v>
      </c>
      <c r="E38" s="10" t="s">
        <v>21</v>
      </c>
      <c r="F38" s="6"/>
      <c r="G38" s="27" t="s">
        <v>46</v>
      </c>
      <c r="H38" s="27" t="s">
        <v>12</v>
      </c>
      <c r="I38" s="71" t="s">
        <v>373</v>
      </c>
    </row>
    <row r="39" spans="1:12" s="3" customFormat="1" x14ac:dyDescent="0.2">
      <c r="A39" s="4">
        <v>39803</v>
      </c>
      <c r="B39" s="2" t="s">
        <v>341</v>
      </c>
      <c r="C39" s="2">
        <v>17</v>
      </c>
      <c r="D39" s="7">
        <f t="shared" si="2"/>
        <v>1598</v>
      </c>
      <c r="E39" s="10" t="s">
        <v>26</v>
      </c>
      <c r="F39" s="6"/>
      <c r="G39" s="27" t="s">
        <v>149</v>
      </c>
      <c r="H39" s="27" t="s">
        <v>123</v>
      </c>
      <c r="I39" s="70" t="s">
        <v>373</v>
      </c>
    </row>
    <row r="40" spans="1:12" s="3" customFormat="1" x14ac:dyDescent="0.2">
      <c r="A40" s="4">
        <v>39810</v>
      </c>
      <c r="B40" s="2" t="s">
        <v>309</v>
      </c>
      <c r="C40" s="2">
        <v>35</v>
      </c>
      <c r="D40" s="7">
        <f t="shared" si="2"/>
        <v>3290</v>
      </c>
      <c r="E40" s="10" t="s">
        <v>475</v>
      </c>
      <c r="F40" s="6"/>
      <c r="G40" s="27" t="s">
        <v>31</v>
      </c>
      <c r="H40" s="27" t="s">
        <v>12</v>
      </c>
      <c r="I40" s="70" t="s">
        <v>373</v>
      </c>
    </row>
    <row r="41" spans="1:12" s="3" customFormat="1" ht="15.75" x14ac:dyDescent="0.25">
      <c r="A41" s="33" t="s">
        <v>84</v>
      </c>
      <c r="B41" s="5"/>
      <c r="C41" s="5"/>
      <c r="D41" s="34"/>
      <c r="E41" s="35"/>
      <c r="F41" s="36"/>
      <c r="G41" s="76"/>
      <c r="H41" s="76"/>
      <c r="I41" s="5"/>
    </row>
    <row r="42" spans="1:12" s="3" customFormat="1" x14ac:dyDescent="0.2">
      <c r="A42" s="4">
        <v>39454</v>
      </c>
      <c r="B42" s="2" t="s">
        <v>469</v>
      </c>
      <c r="C42" s="2">
        <v>27</v>
      </c>
      <c r="D42" s="7">
        <f t="shared" ref="D42:D52" si="3">SUM(C42*94)</f>
        <v>2538</v>
      </c>
      <c r="E42" s="10" t="s">
        <v>10</v>
      </c>
      <c r="F42" s="6"/>
      <c r="G42" s="27" t="s">
        <v>31</v>
      </c>
      <c r="H42" s="27" t="s">
        <v>12</v>
      </c>
      <c r="I42" s="70" t="s">
        <v>373</v>
      </c>
    </row>
    <row r="43" spans="1:12" s="3" customFormat="1" x14ac:dyDescent="0.2">
      <c r="A43" s="4">
        <v>39457</v>
      </c>
      <c r="B43" s="2" t="s">
        <v>381</v>
      </c>
      <c r="C43" s="2">
        <v>48</v>
      </c>
      <c r="D43" s="7">
        <f t="shared" si="3"/>
        <v>4512</v>
      </c>
      <c r="E43" s="10" t="s">
        <v>21</v>
      </c>
      <c r="F43" s="6"/>
      <c r="G43" s="27" t="s">
        <v>125</v>
      </c>
      <c r="H43" s="27" t="s">
        <v>23</v>
      </c>
      <c r="I43" s="70" t="s">
        <v>464</v>
      </c>
    </row>
    <row r="44" spans="1:12" s="3" customFormat="1" x14ac:dyDescent="0.2">
      <c r="A44" s="4">
        <v>39458</v>
      </c>
      <c r="B44" s="2" t="s">
        <v>240</v>
      </c>
      <c r="C44" s="2">
        <v>11</v>
      </c>
      <c r="D44" s="7">
        <f t="shared" si="3"/>
        <v>1034</v>
      </c>
      <c r="E44" s="10" t="s">
        <v>26</v>
      </c>
      <c r="F44" s="6"/>
      <c r="G44" s="27" t="s">
        <v>162</v>
      </c>
      <c r="H44" s="27" t="s">
        <v>69</v>
      </c>
      <c r="I44" s="70" t="s">
        <v>373</v>
      </c>
    </row>
    <row r="45" spans="1:12" s="3" customFormat="1" x14ac:dyDescent="0.2">
      <c r="A45" s="4">
        <v>39464</v>
      </c>
      <c r="B45" s="2" t="s">
        <v>270</v>
      </c>
      <c r="C45" s="2">
        <v>29</v>
      </c>
      <c r="D45" s="7">
        <f t="shared" si="3"/>
        <v>2726</v>
      </c>
      <c r="E45" s="10" t="s">
        <v>21</v>
      </c>
      <c r="F45" s="6"/>
      <c r="G45" s="27" t="s">
        <v>55</v>
      </c>
      <c r="H45" s="27" t="s">
        <v>44</v>
      </c>
      <c r="I45" s="70" t="s">
        <v>373</v>
      </c>
    </row>
    <row r="46" spans="1:12" s="3" customFormat="1" x14ac:dyDescent="0.2">
      <c r="A46" s="4">
        <v>39465</v>
      </c>
      <c r="B46" s="2" t="s">
        <v>319</v>
      </c>
      <c r="C46" s="2">
        <v>35</v>
      </c>
      <c r="D46" s="7">
        <f t="shared" si="3"/>
        <v>3290</v>
      </c>
      <c r="E46" s="10" t="s">
        <v>10</v>
      </c>
      <c r="F46" s="6"/>
      <c r="G46" s="27" t="s">
        <v>197</v>
      </c>
      <c r="H46" s="27" t="s">
        <v>143</v>
      </c>
      <c r="I46" s="70" t="s">
        <v>373</v>
      </c>
      <c r="L46" s="20"/>
    </row>
    <row r="47" spans="1:12" s="38" customFormat="1" ht="15.75" x14ac:dyDescent="0.25">
      <c r="A47" s="4">
        <v>39465</v>
      </c>
      <c r="B47" s="2" t="s">
        <v>330</v>
      </c>
      <c r="C47" s="2">
        <v>15</v>
      </c>
      <c r="D47" s="7">
        <f t="shared" si="3"/>
        <v>1410</v>
      </c>
      <c r="E47" s="10" t="s">
        <v>26</v>
      </c>
      <c r="F47" s="6"/>
      <c r="G47" s="27" t="s">
        <v>69</v>
      </c>
      <c r="H47" s="27" t="s">
        <v>68</v>
      </c>
      <c r="I47" s="70" t="s">
        <v>462</v>
      </c>
    </row>
    <row r="48" spans="1:12" s="3" customFormat="1" x14ac:dyDescent="0.2">
      <c r="A48" s="4">
        <v>39471</v>
      </c>
      <c r="B48" s="2" t="s">
        <v>279</v>
      </c>
      <c r="C48" s="2">
        <v>24</v>
      </c>
      <c r="D48" s="7">
        <f t="shared" si="3"/>
        <v>2256</v>
      </c>
      <c r="E48" s="10" t="s">
        <v>475</v>
      </c>
      <c r="F48" s="6"/>
      <c r="G48" s="27" t="s">
        <v>22</v>
      </c>
      <c r="H48" s="27" t="s">
        <v>197</v>
      </c>
      <c r="I48" s="70" t="s">
        <v>464</v>
      </c>
    </row>
    <row r="49" spans="1:9" s="3" customFormat="1" x14ac:dyDescent="0.2">
      <c r="A49" s="4">
        <v>39472</v>
      </c>
      <c r="B49" s="2" t="s">
        <v>251</v>
      </c>
      <c r="C49" s="2">
        <v>32</v>
      </c>
      <c r="D49" s="7">
        <f t="shared" si="3"/>
        <v>3008</v>
      </c>
      <c r="E49" s="10" t="s">
        <v>10</v>
      </c>
      <c r="F49" s="6"/>
      <c r="G49" s="27" t="s">
        <v>197</v>
      </c>
      <c r="H49" s="27" t="s">
        <v>143</v>
      </c>
      <c r="I49" s="70" t="s">
        <v>18</v>
      </c>
    </row>
    <row r="50" spans="1:9" s="3" customFormat="1" x14ac:dyDescent="0.2">
      <c r="A50" s="4">
        <v>39472</v>
      </c>
      <c r="B50" s="2" t="s">
        <v>264</v>
      </c>
      <c r="C50" s="2">
        <v>7</v>
      </c>
      <c r="D50" s="7">
        <f t="shared" si="3"/>
        <v>658</v>
      </c>
      <c r="E50" s="10" t="s">
        <v>26</v>
      </c>
      <c r="F50" s="6"/>
      <c r="G50" s="27" t="s">
        <v>22</v>
      </c>
      <c r="H50" s="27" t="s">
        <v>62</v>
      </c>
      <c r="I50" s="70" t="s">
        <v>462</v>
      </c>
    </row>
    <row r="51" spans="1:9" s="3" customFormat="1" x14ac:dyDescent="0.2">
      <c r="A51" s="4">
        <v>39472</v>
      </c>
      <c r="B51" s="2" t="s">
        <v>279</v>
      </c>
      <c r="C51" s="2">
        <v>24</v>
      </c>
      <c r="D51" s="7">
        <f t="shared" si="3"/>
        <v>2256</v>
      </c>
      <c r="E51" s="10" t="s">
        <v>48</v>
      </c>
      <c r="F51" s="6"/>
      <c r="G51" s="27" t="s">
        <v>56</v>
      </c>
      <c r="H51" s="27" t="s">
        <v>11</v>
      </c>
      <c r="I51" s="70" t="s">
        <v>373</v>
      </c>
    </row>
    <row r="52" spans="1:9" s="3" customFormat="1" x14ac:dyDescent="0.2">
      <c r="A52" s="4">
        <v>39478</v>
      </c>
      <c r="B52" s="2" t="s">
        <v>312</v>
      </c>
      <c r="C52" s="2">
        <v>20</v>
      </c>
      <c r="D52" s="7">
        <f t="shared" si="3"/>
        <v>1880</v>
      </c>
      <c r="E52" s="10" t="s">
        <v>21</v>
      </c>
      <c r="F52" s="6"/>
      <c r="G52" s="27" t="s">
        <v>62</v>
      </c>
      <c r="H52" s="27" t="s">
        <v>31</v>
      </c>
      <c r="I52" s="70" t="s">
        <v>18</v>
      </c>
    </row>
    <row r="53" spans="1:9" s="3" customFormat="1" ht="15.75" x14ac:dyDescent="0.25">
      <c r="A53" s="33" t="s">
        <v>86</v>
      </c>
      <c r="B53" s="5"/>
      <c r="C53" s="5"/>
      <c r="D53" s="34"/>
      <c r="E53" s="35"/>
      <c r="F53" s="36"/>
      <c r="G53" s="76"/>
      <c r="H53" s="76"/>
      <c r="I53" s="5"/>
    </row>
    <row r="54" spans="1:9" s="3" customFormat="1" x14ac:dyDescent="0.2">
      <c r="A54" s="4">
        <v>39479</v>
      </c>
      <c r="B54" s="2" t="s">
        <v>324</v>
      </c>
      <c r="C54" s="2">
        <v>24</v>
      </c>
      <c r="D54" s="7">
        <f t="shared" ref="D54:D63" si="4">SUM(C54*94)</f>
        <v>2256</v>
      </c>
      <c r="E54" s="10" t="s">
        <v>10</v>
      </c>
      <c r="F54" s="6"/>
      <c r="G54" s="27" t="s">
        <v>156</v>
      </c>
      <c r="H54" s="27" t="s">
        <v>16</v>
      </c>
      <c r="I54" s="70" t="s">
        <v>462</v>
      </c>
    </row>
    <row r="55" spans="1:9" s="3" customFormat="1" x14ac:dyDescent="0.2">
      <c r="A55" s="4">
        <v>39479</v>
      </c>
      <c r="B55" s="2" t="s">
        <v>283</v>
      </c>
      <c r="C55" s="2">
        <v>42</v>
      </c>
      <c r="D55" s="7">
        <f t="shared" si="4"/>
        <v>3948</v>
      </c>
      <c r="E55" s="10" t="s">
        <v>72</v>
      </c>
      <c r="F55" s="6"/>
      <c r="G55" s="27" t="s">
        <v>149</v>
      </c>
      <c r="H55" s="27" t="s">
        <v>156</v>
      </c>
      <c r="I55" s="71" t="s">
        <v>424</v>
      </c>
    </row>
    <row r="56" spans="1:9" s="3" customFormat="1" x14ac:dyDescent="0.2">
      <c r="A56" s="4">
        <v>39485</v>
      </c>
      <c r="B56" s="2" t="s">
        <v>448</v>
      </c>
      <c r="C56" s="2">
        <v>34</v>
      </c>
      <c r="D56" s="7">
        <f t="shared" si="4"/>
        <v>3196</v>
      </c>
      <c r="E56" s="10" t="s">
        <v>21</v>
      </c>
      <c r="F56" s="6"/>
      <c r="G56" s="27" t="s">
        <v>156</v>
      </c>
      <c r="H56" s="27" t="s">
        <v>338</v>
      </c>
      <c r="I56" s="70" t="s">
        <v>373</v>
      </c>
    </row>
    <row r="57" spans="1:9" s="3" customFormat="1" x14ac:dyDescent="0.2">
      <c r="A57" s="4">
        <v>39486</v>
      </c>
      <c r="B57" s="2" t="s">
        <v>323</v>
      </c>
      <c r="C57" s="2">
        <v>47</v>
      </c>
      <c r="D57" s="7">
        <f t="shared" si="4"/>
        <v>4418</v>
      </c>
      <c r="E57" s="10" t="s">
        <v>10</v>
      </c>
      <c r="F57" s="6"/>
      <c r="G57" s="27" t="s">
        <v>123</v>
      </c>
      <c r="H57" s="27" t="s">
        <v>143</v>
      </c>
      <c r="I57" s="70" t="s">
        <v>462</v>
      </c>
    </row>
    <row r="58" spans="1:9" s="3" customFormat="1" x14ac:dyDescent="0.2">
      <c r="A58" s="4">
        <v>39492</v>
      </c>
      <c r="B58" s="2" t="s">
        <v>245</v>
      </c>
      <c r="C58" s="2">
        <v>36</v>
      </c>
      <c r="D58" s="7">
        <f t="shared" si="4"/>
        <v>3384</v>
      </c>
      <c r="E58" s="10" t="s">
        <v>475</v>
      </c>
      <c r="F58" s="6"/>
      <c r="G58" s="27" t="s">
        <v>419</v>
      </c>
      <c r="H58" s="27" t="s">
        <v>69</v>
      </c>
      <c r="I58" s="70" t="s">
        <v>464</v>
      </c>
    </row>
    <row r="59" spans="1:9" s="3" customFormat="1" x14ac:dyDescent="0.2">
      <c r="A59" s="4">
        <v>39493</v>
      </c>
      <c r="B59" s="2" t="s">
        <v>240</v>
      </c>
      <c r="C59" s="2">
        <v>11</v>
      </c>
      <c r="D59" s="7">
        <f t="shared" si="4"/>
        <v>1034</v>
      </c>
      <c r="E59" s="10" t="s">
        <v>10</v>
      </c>
      <c r="F59" s="6"/>
      <c r="G59" s="27" t="s">
        <v>260</v>
      </c>
      <c r="H59" s="27" t="s">
        <v>143</v>
      </c>
      <c r="I59" s="70" t="s">
        <v>462</v>
      </c>
    </row>
    <row r="60" spans="1:9" s="3" customFormat="1" x14ac:dyDescent="0.2">
      <c r="A60" s="4">
        <v>39495</v>
      </c>
      <c r="B60" s="2" t="s">
        <v>237</v>
      </c>
      <c r="C60" s="2">
        <v>32</v>
      </c>
      <c r="D60" s="7">
        <f>SUM(C60*94)</f>
        <v>3008</v>
      </c>
      <c r="E60" s="10" t="s">
        <v>26</v>
      </c>
      <c r="F60" s="6"/>
      <c r="G60" s="27" t="s">
        <v>36</v>
      </c>
      <c r="H60" s="27" t="s">
        <v>59</v>
      </c>
      <c r="I60" s="70" t="s">
        <v>373</v>
      </c>
    </row>
    <row r="61" spans="1:9" s="3" customFormat="1" x14ac:dyDescent="0.2">
      <c r="A61" s="4">
        <v>39864</v>
      </c>
      <c r="B61" s="2" t="s">
        <v>236</v>
      </c>
      <c r="C61" s="2">
        <v>37</v>
      </c>
      <c r="D61" s="7">
        <f>SUM(C61*94)</f>
        <v>3478</v>
      </c>
      <c r="E61" s="10" t="s">
        <v>72</v>
      </c>
      <c r="F61" s="6"/>
      <c r="G61" s="27" t="s">
        <v>28</v>
      </c>
      <c r="H61" s="27" t="s">
        <v>52</v>
      </c>
      <c r="I61" s="70" t="s">
        <v>18</v>
      </c>
    </row>
    <row r="62" spans="1:9" s="3" customFormat="1" x14ac:dyDescent="0.2">
      <c r="A62" s="4">
        <v>39499</v>
      </c>
      <c r="B62" s="2" t="s">
        <v>330</v>
      </c>
      <c r="C62" s="2">
        <v>15</v>
      </c>
      <c r="D62" s="7">
        <f t="shared" si="4"/>
        <v>1410</v>
      </c>
      <c r="E62" s="10" t="s">
        <v>21</v>
      </c>
      <c r="F62" s="6"/>
      <c r="G62" s="27" t="s">
        <v>69</v>
      </c>
      <c r="H62" s="27" t="s">
        <v>68</v>
      </c>
      <c r="I62" s="70" t="s">
        <v>462</v>
      </c>
    </row>
    <row r="63" spans="1:9" s="3" customFormat="1" x14ac:dyDescent="0.2">
      <c r="A63" s="4">
        <v>39500</v>
      </c>
      <c r="B63" s="2" t="s">
        <v>258</v>
      </c>
      <c r="C63" s="2">
        <v>30</v>
      </c>
      <c r="D63" s="7">
        <f t="shared" si="4"/>
        <v>2820</v>
      </c>
      <c r="E63" s="10" t="s">
        <v>72</v>
      </c>
      <c r="F63" s="6"/>
      <c r="G63" s="27" t="s">
        <v>82</v>
      </c>
      <c r="H63" s="27" t="s">
        <v>123</v>
      </c>
      <c r="I63" s="71" t="s">
        <v>424</v>
      </c>
    </row>
    <row r="64" spans="1:9" s="3" customFormat="1" x14ac:dyDescent="0.2">
      <c r="A64" s="4">
        <v>39872</v>
      </c>
      <c r="B64" s="2" t="s">
        <v>251</v>
      </c>
      <c r="C64" s="2">
        <v>32</v>
      </c>
      <c r="D64" s="7">
        <f>SUM(C64*94)</f>
        <v>3008</v>
      </c>
      <c r="E64" s="10" t="s">
        <v>48</v>
      </c>
      <c r="F64" s="6"/>
      <c r="G64" s="27" t="s">
        <v>41</v>
      </c>
      <c r="H64" s="27" t="s">
        <v>73</v>
      </c>
      <c r="I64" s="70" t="s">
        <v>18</v>
      </c>
    </row>
    <row r="65" spans="1:9" s="38" customFormat="1" ht="15.75" x14ac:dyDescent="0.25">
      <c r="A65" s="4">
        <v>39506</v>
      </c>
      <c r="B65" s="2" t="s">
        <v>381</v>
      </c>
      <c r="C65" s="2">
        <v>48</v>
      </c>
      <c r="D65" s="7">
        <f>SUM(C65*94)</f>
        <v>4512</v>
      </c>
      <c r="E65" s="10" t="s">
        <v>478</v>
      </c>
      <c r="F65" s="6"/>
      <c r="G65" s="27" t="s">
        <v>68</v>
      </c>
      <c r="H65" s="27" t="s">
        <v>479</v>
      </c>
      <c r="I65" s="70" t="s">
        <v>373</v>
      </c>
    </row>
    <row r="66" spans="1:9" s="3" customFormat="1" ht="15.75" x14ac:dyDescent="0.25">
      <c r="A66" s="33" t="s">
        <v>87</v>
      </c>
      <c r="B66" s="5"/>
      <c r="C66" s="5"/>
      <c r="D66" s="34"/>
      <c r="E66" s="35"/>
      <c r="F66" s="36"/>
      <c r="G66" s="76"/>
      <c r="H66" s="76"/>
      <c r="I66" s="5"/>
    </row>
    <row r="67" spans="1:9" s="3" customFormat="1" x14ac:dyDescent="0.2">
      <c r="A67" s="4">
        <v>39873</v>
      </c>
      <c r="B67" s="2" t="s">
        <v>381</v>
      </c>
      <c r="C67" s="2">
        <v>48</v>
      </c>
      <c r="D67" s="7">
        <f>SUM(C67*94)</f>
        <v>4512</v>
      </c>
      <c r="E67" s="10" t="s">
        <v>475</v>
      </c>
      <c r="F67" s="6"/>
      <c r="G67" s="27" t="s">
        <v>41</v>
      </c>
      <c r="H67" s="27" t="s">
        <v>28</v>
      </c>
      <c r="I67" s="70" t="s">
        <v>18</v>
      </c>
    </row>
    <row r="68" spans="1:9" s="3" customFormat="1" x14ac:dyDescent="0.2">
      <c r="A68" s="4">
        <v>39876</v>
      </c>
      <c r="B68" s="2" t="s">
        <v>237</v>
      </c>
      <c r="C68" s="2">
        <v>32</v>
      </c>
      <c r="D68" s="7">
        <f>SUM(C68*94)</f>
        <v>3008</v>
      </c>
      <c r="E68" s="10" t="s">
        <v>21</v>
      </c>
      <c r="F68" s="6"/>
      <c r="G68" s="27" t="s">
        <v>44</v>
      </c>
      <c r="H68" s="27" t="s">
        <v>12</v>
      </c>
      <c r="I68" s="70" t="s">
        <v>373</v>
      </c>
    </row>
    <row r="69" spans="1:9" s="3" customFormat="1" ht="13.5" thickBot="1" x14ac:dyDescent="0.25">
      <c r="A69" s="4">
        <v>39514</v>
      </c>
      <c r="B69" s="2" t="s">
        <v>254</v>
      </c>
      <c r="C69" s="2">
        <v>31</v>
      </c>
      <c r="D69" s="7">
        <f>SUM(C69*94)</f>
        <v>2914</v>
      </c>
      <c r="E69" s="10" t="s">
        <v>478</v>
      </c>
      <c r="F69" s="6"/>
      <c r="G69" s="27" t="s">
        <v>22</v>
      </c>
      <c r="H69" s="27" t="s">
        <v>56</v>
      </c>
      <c r="I69" s="70" t="s">
        <v>464</v>
      </c>
    </row>
    <row r="70" spans="1:9" s="3" customFormat="1" ht="13.5" thickBot="1" x14ac:dyDescent="0.25">
      <c r="A70" s="4"/>
      <c r="B70" s="2"/>
      <c r="C70" s="107">
        <f>SUM(C4:C69)</f>
        <v>1641</v>
      </c>
      <c r="D70" s="106">
        <f>SUM(D4:D69)</f>
        <v>154254</v>
      </c>
      <c r="E70" s="10"/>
      <c r="G70" s="27"/>
      <c r="H70" s="27"/>
      <c r="I70" s="108"/>
    </row>
    <row r="71" spans="1:9" s="3" customFormat="1" x14ac:dyDescent="0.2">
      <c r="A71"/>
      <c r="B71"/>
      <c r="C71"/>
      <c r="D71" s="8"/>
      <c r="E71" s="8"/>
      <c r="F71"/>
      <c r="G71" s="2"/>
      <c r="H71" s="2"/>
      <c r="I71" s="2"/>
    </row>
    <row r="72" spans="1:9" s="3" customFormat="1" ht="15.75" x14ac:dyDescent="0.25">
      <c r="A72" s="19" t="s">
        <v>387</v>
      </c>
      <c r="B72" s="19"/>
      <c r="C72" s="19"/>
      <c r="D72" s="19" t="s">
        <v>454</v>
      </c>
      <c r="E72" s="13"/>
      <c r="F72" s="13"/>
      <c r="G72" s="13"/>
      <c r="H72" s="19"/>
      <c r="I72" s="19"/>
    </row>
    <row r="73" spans="1:9" s="3" customFormat="1" ht="15.75" x14ac:dyDescent="0.25">
      <c r="A73" s="19" t="s">
        <v>95</v>
      </c>
      <c r="B73" s="19"/>
      <c r="C73" s="19"/>
      <c r="D73" s="19" t="s">
        <v>420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99</v>
      </c>
      <c r="B74" s="19"/>
      <c r="C74" s="19"/>
      <c r="D74" s="19" t="s">
        <v>291</v>
      </c>
      <c r="E74" s="13"/>
      <c r="F74" s="13"/>
      <c r="G74" s="75"/>
      <c r="H74" s="19"/>
      <c r="I74" s="19"/>
    </row>
    <row r="75" spans="1:9" s="3" customFormat="1" ht="15.75" x14ac:dyDescent="0.25">
      <c r="A75" s="1"/>
      <c r="B75" s="1"/>
      <c r="C75" s="1"/>
      <c r="D75" s="63"/>
      <c r="E75" s="63"/>
      <c r="F75"/>
      <c r="G75" s="2"/>
      <c r="H75" s="2"/>
      <c r="I75" s="2"/>
    </row>
    <row r="76" spans="1:9" s="3" customFormat="1" x14ac:dyDescent="0.2">
      <c r="A76"/>
      <c r="B76"/>
      <c r="C76"/>
      <c r="D76" s="8"/>
      <c r="E76" s="8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9"/>
  <sheetViews>
    <sheetView topLeftCell="A34" workbookViewId="0">
      <selection activeCell="D67" sqref="D67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9.140625" style="2"/>
    <col min="8" max="8" width="8.7109375" style="2" bestFit="1" customWidth="1"/>
    <col min="9" max="9" width="14.42578125" style="2" bestFit="1" customWidth="1"/>
    <col min="12" max="12" width="12.28515625" bestFit="1" customWidth="1"/>
  </cols>
  <sheetData>
    <row r="1" spans="1:9" s="18" customFormat="1" ht="20.25" x14ac:dyDescent="0.3">
      <c r="A1" s="65" t="s">
        <v>480</v>
      </c>
      <c r="B1" s="66"/>
      <c r="C1" s="66"/>
      <c r="D1" s="67"/>
      <c r="E1" s="67"/>
      <c r="F1" s="68"/>
      <c r="G1" s="66"/>
      <c r="H1" s="66"/>
      <c r="I1" s="69"/>
    </row>
    <row r="2" spans="1:9" s="14" customFormat="1" ht="15.75" x14ac:dyDescent="0.25">
      <c r="A2" s="5"/>
      <c r="B2" s="19"/>
      <c r="C2" s="11" t="s">
        <v>1</v>
      </c>
      <c r="D2" s="12" t="s">
        <v>2</v>
      </c>
      <c r="E2" s="52" t="s">
        <v>3</v>
      </c>
      <c r="F2" s="13" t="s">
        <v>6</v>
      </c>
      <c r="G2" s="19" t="s">
        <v>4</v>
      </c>
      <c r="H2" s="19" t="s">
        <v>5</v>
      </c>
      <c r="I2" s="19" t="s">
        <v>6</v>
      </c>
    </row>
    <row r="3" spans="1:9" s="38" customFormat="1" ht="15.75" x14ac:dyDescent="0.25">
      <c r="A3" s="5" t="s">
        <v>14</v>
      </c>
      <c r="B3" s="19"/>
      <c r="C3" s="11"/>
      <c r="D3" s="12"/>
      <c r="E3" s="52"/>
      <c r="F3" s="13"/>
      <c r="G3" s="19"/>
      <c r="H3" s="19"/>
      <c r="I3" s="19"/>
    </row>
    <row r="4" spans="1:9" s="3" customFormat="1" ht="13.5" customHeight="1" x14ac:dyDescent="0.2">
      <c r="A4" s="4">
        <v>39337</v>
      </c>
      <c r="B4" s="2" t="s">
        <v>305</v>
      </c>
      <c r="C4" s="2">
        <v>20</v>
      </c>
      <c r="D4" s="7">
        <f>SUM(C4*85)</f>
        <v>1700</v>
      </c>
      <c r="E4" s="10" t="s">
        <v>10</v>
      </c>
      <c r="F4" s="6"/>
      <c r="G4" s="27" t="s">
        <v>28</v>
      </c>
      <c r="H4" s="27" t="s">
        <v>12</v>
      </c>
      <c r="I4" s="70" t="s">
        <v>373</v>
      </c>
    </row>
    <row r="5" spans="1:9" s="38" customFormat="1" ht="15.75" x14ac:dyDescent="0.25">
      <c r="A5" s="4">
        <v>39341</v>
      </c>
      <c r="B5" s="2" t="s">
        <v>358</v>
      </c>
      <c r="C5" s="2">
        <v>14</v>
      </c>
      <c r="D5" s="7">
        <f>SUM(C5*85)</f>
        <v>1190</v>
      </c>
      <c r="E5" s="10" t="s">
        <v>10</v>
      </c>
      <c r="F5" s="6"/>
      <c r="G5" s="27" t="s">
        <v>27</v>
      </c>
      <c r="H5" s="27" t="s">
        <v>73</v>
      </c>
      <c r="I5" s="70" t="s">
        <v>188</v>
      </c>
    </row>
    <row r="6" spans="1:9" s="3" customFormat="1" ht="13.5" customHeight="1" x14ac:dyDescent="0.2">
      <c r="A6" s="4">
        <v>39348</v>
      </c>
      <c r="B6" s="2" t="s">
        <v>310</v>
      </c>
      <c r="C6" s="2">
        <v>15</v>
      </c>
      <c r="D6" s="7">
        <f>SUM(C6*85)</f>
        <v>1275</v>
      </c>
      <c r="E6" s="10" t="s">
        <v>10</v>
      </c>
      <c r="F6" s="6"/>
      <c r="G6" s="27" t="s">
        <v>44</v>
      </c>
      <c r="H6" s="27" t="s">
        <v>143</v>
      </c>
      <c r="I6" s="70" t="s">
        <v>373</v>
      </c>
    </row>
    <row r="7" spans="1:9" s="3" customFormat="1" x14ac:dyDescent="0.2">
      <c r="A7" s="4">
        <v>39354</v>
      </c>
      <c r="B7" s="2" t="s">
        <v>232</v>
      </c>
      <c r="C7" s="2">
        <v>9</v>
      </c>
      <c r="D7" s="7">
        <f>SUM(C7*85)</f>
        <v>765</v>
      </c>
      <c r="E7" s="10" t="s">
        <v>21</v>
      </c>
      <c r="F7" s="6"/>
      <c r="G7" s="27" t="s">
        <v>69</v>
      </c>
      <c r="H7" s="27" t="s">
        <v>56</v>
      </c>
      <c r="I7" s="70" t="s">
        <v>464</v>
      </c>
    </row>
    <row r="8" spans="1:9" s="3" customFormat="1" ht="15.75" x14ac:dyDescent="0.25">
      <c r="A8" s="33" t="s">
        <v>32</v>
      </c>
      <c r="B8" s="5"/>
      <c r="C8" s="5"/>
      <c r="D8" s="34"/>
      <c r="E8" s="35"/>
      <c r="F8" s="36"/>
      <c r="G8" s="27"/>
      <c r="H8" s="27"/>
      <c r="I8" s="5"/>
    </row>
    <row r="9" spans="1:9" s="3" customFormat="1" x14ac:dyDescent="0.2">
      <c r="A9" s="4">
        <v>39365</v>
      </c>
      <c r="B9" s="2" t="s">
        <v>240</v>
      </c>
      <c r="C9" s="2">
        <v>11</v>
      </c>
      <c r="D9" s="7">
        <f t="shared" ref="D9:D17" si="0">SUM(C9*85)</f>
        <v>935</v>
      </c>
      <c r="E9" s="10" t="s">
        <v>10</v>
      </c>
      <c r="F9" s="6"/>
      <c r="G9" s="27" t="s">
        <v>11</v>
      </c>
      <c r="H9" s="27" t="s">
        <v>12</v>
      </c>
      <c r="I9" s="70" t="s">
        <v>373</v>
      </c>
    </row>
    <row r="10" spans="1:9" s="38" customFormat="1" ht="15.75" x14ac:dyDescent="0.25">
      <c r="A10" s="4">
        <v>39368</v>
      </c>
      <c r="B10" s="2" t="s">
        <v>358</v>
      </c>
      <c r="C10" s="2">
        <v>14</v>
      </c>
      <c r="D10" s="7">
        <f t="shared" si="0"/>
        <v>1190</v>
      </c>
      <c r="E10" s="10" t="s">
        <v>21</v>
      </c>
      <c r="F10" s="6"/>
      <c r="G10" s="27" t="s">
        <v>346</v>
      </c>
      <c r="H10" s="27" t="s">
        <v>62</v>
      </c>
      <c r="I10" s="70" t="s">
        <v>464</v>
      </c>
    </row>
    <row r="11" spans="1:9" s="3" customFormat="1" x14ac:dyDescent="0.2">
      <c r="A11" s="4">
        <v>39369</v>
      </c>
      <c r="B11" s="2" t="s">
        <v>240</v>
      </c>
      <c r="C11" s="2">
        <v>11</v>
      </c>
      <c r="D11" s="7">
        <f t="shared" si="0"/>
        <v>935</v>
      </c>
      <c r="E11" s="10" t="s">
        <v>26</v>
      </c>
      <c r="F11" s="6"/>
      <c r="G11" s="27" t="s">
        <v>43</v>
      </c>
      <c r="H11" s="27" t="s">
        <v>68</v>
      </c>
      <c r="I11" s="70" t="s">
        <v>373</v>
      </c>
    </row>
    <row r="12" spans="1:9" s="3" customFormat="1" x14ac:dyDescent="0.2">
      <c r="A12" s="4">
        <v>39372</v>
      </c>
      <c r="B12" s="2" t="s">
        <v>401</v>
      </c>
      <c r="C12" s="2">
        <v>31</v>
      </c>
      <c r="D12" s="7">
        <f t="shared" si="0"/>
        <v>2635</v>
      </c>
      <c r="E12" s="10" t="s">
        <v>10</v>
      </c>
      <c r="F12" s="6"/>
      <c r="G12" s="27" t="s">
        <v>31</v>
      </c>
      <c r="H12" s="27" t="s">
        <v>12</v>
      </c>
      <c r="I12" s="70" t="s">
        <v>373</v>
      </c>
    </row>
    <row r="13" spans="1:9" s="3" customFormat="1" x14ac:dyDescent="0.2">
      <c r="A13" s="4">
        <v>39375</v>
      </c>
      <c r="B13" s="2" t="s">
        <v>270</v>
      </c>
      <c r="C13" s="2">
        <v>29</v>
      </c>
      <c r="D13" s="7">
        <f t="shared" si="0"/>
        <v>2465</v>
      </c>
      <c r="E13" s="10" t="s">
        <v>21</v>
      </c>
      <c r="F13" s="6"/>
      <c r="G13" s="27" t="s">
        <v>55</v>
      </c>
      <c r="H13" s="27" t="s">
        <v>44</v>
      </c>
      <c r="I13" s="70" t="s">
        <v>481</v>
      </c>
    </row>
    <row r="14" spans="1:9" s="3" customFormat="1" x14ac:dyDescent="0.2">
      <c r="A14" s="4">
        <v>39379</v>
      </c>
      <c r="B14" s="2" t="s">
        <v>233</v>
      </c>
      <c r="C14" s="2">
        <v>23</v>
      </c>
      <c r="D14" s="7">
        <f t="shared" si="0"/>
        <v>1955</v>
      </c>
      <c r="E14" s="10" t="s">
        <v>10</v>
      </c>
      <c r="F14" s="6"/>
      <c r="G14" s="27" t="s">
        <v>28</v>
      </c>
      <c r="H14" s="27" t="s">
        <v>12</v>
      </c>
      <c r="I14" s="70" t="s">
        <v>373</v>
      </c>
    </row>
    <row r="15" spans="1:9" s="3" customFormat="1" x14ac:dyDescent="0.2">
      <c r="A15" s="4">
        <v>39382</v>
      </c>
      <c r="B15" s="2" t="s">
        <v>241</v>
      </c>
      <c r="C15" s="2">
        <v>36</v>
      </c>
      <c r="D15" s="7">
        <f t="shared" si="0"/>
        <v>3060</v>
      </c>
      <c r="E15" s="10" t="s">
        <v>475</v>
      </c>
      <c r="F15" s="6"/>
      <c r="G15" s="27" t="s">
        <v>149</v>
      </c>
      <c r="H15" s="27" t="s">
        <v>156</v>
      </c>
      <c r="I15" s="71" t="s">
        <v>464</v>
      </c>
    </row>
    <row r="16" spans="1:9" s="3" customFormat="1" x14ac:dyDescent="0.2">
      <c r="A16" s="4">
        <v>39383</v>
      </c>
      <c r="B16" s="2" t="s">
        <v>236</v>
      </c>
      <c r="C16" s="2">
        <v>37</v>
      </c>
      <c r="D16" s="7">
        <f t="shared" si="0"/>
        <v>3145</v>
      </c>
      <c r="E16" s="10" t="s">
        <v>48</v>
      </c>
      <c r="F16" s="6"/>
      <c r="G16" s="27" t="s">
        <v>346</v>
      </c>
      <c r="H16" s="27" t="s">
        <v>83</v>
      </c>
      <c r="I16" s="70" t="s">
        <v>188</v>
      </c>
    </row>
    <row r="17" spans="1:9" s="3" customFormat="1" x14ac:dyDescent="0.2">
      <c r="A17" s="4">
        <v>39386</v>
      </c>
      <c r="B17" s="2" t="s">
        <v>324</v>
      </c>
      <c r="C17" s="2">
        <v>24</v>
      </c>
      <c r="D17" s="7">
        <f t="shared" si="0"/>
        <v>2040</v>
      </c>
      <c r="E17" s="10" t="s">
        <v>10</v>
      </c>
      <c r="F17" s="6"/>
      <c r="G17" s="27" t="s">
        <v>28</v>
      </c>
      <c r="H17" s="27" t="s">
        <v>12</v>
      </c>
      <c r="I17" s="70" t="s">
        <v>373</v>
      </c>
    </row>
    <row r="18" spans="1:9" s="3" customFormat="1" ht="15.75" x14ac:dyDescent="0.25">
      <c r="A18" s="33" t="s">
        <v>60</v>
      </c>
      <c r="B18" s="5"/>
      <c r="C18" s="5"/>
      <c r="D18" s="34"/>
      <c r="E18" s="35"/>
      <c r="F18" s="36"/>
      <c r="G18" s="27"/>
      <c r="H18" s="27"/>
      <c r="I18" s="5"/>
    </row>
    <row r="19" spans="1:9" s="3" customFormat="1" x14ac:dyDescent="0.2">
      <c r="A19" s="4">
        <v>39389</v>
      </c>
      <c r="B19" s="2" t="s">
        <v>381</v>
      </c>
      <c r="C19" s="2">
        <v>48</v>
      </c>
      <c r="D19" s="7">
        <f t="shared" ref="D19:D26" si="1">SUM(C19*85)</f>
        <v>4080</v>
      </c>
      <c r="E19" s="10" t="s">
        <v>21</v>
      </c>
      <c r="F19" s="6"/>
      <c r="G19" s="27" t="s">
        <v>199</v>
      </c>
      <c r="H19" s="27" t="s">
        <v>23</v>
      </c>
      <c r="I19" s="70" t="s">
        <v>373</v>
      </c>
    </row>
    <row r="20" spans="1:9" s="3" customFormat="1" x14ac:dyDescent="0.2">
      <c r="A20" s="4">
        <v>39390</v>
      </c>
      <c r="B20" s="2" t="s">
        <v>236</v>
      </c>
      <c r="C20" s="2">
        <v>37</v>
      </c>
      <c r="D20" s="7">
        <f t="shared" si="1"/>
        <v>3145</v>
      </c>
      <c r="E20" s="10" t="s">
        <v>26</v>
      </c>
      <c r="F20" s="6"/>
      <c r="G20" s="27" t="s">
        <v>346</v>
      </c>
      <c r="H20" s="27" t="s">
        <v>68</v>
      </c>
      <c r="I20" s="70" t="s">
        <v>462</v>
      </c>
    </row>
    <row r="21" spans="1:9" s="3" customFormat="1" x14ac:dyDescent="0.2">
      <c r="A21" s="4">
        <v>39393</v>
      </c>
      <c r="B21" s="2" t="s">
        <v>364</v>
      </c>
      <c r="C21" s="2">
        <v>44</v>
      </c>
      <c r="D21" s="7">
        <f t="shared" si="1"/>
        <v>3740</v>
      </c>
      <c r="E21" s="10" t="s">
        <v>10</v>
      </c>
      <c r="F21" s="6"/>
      <c r="G21" s="27" t="s">
        <v>44</v>
      </c>
      <c r="H21" s="27" t="s">
        <v>12</v>
      </c>
      <c r="I21" s="70" t="s">
        <v>373</v>
      </c>
    </row>
    <row r="22" spans="1:9" s="3" customFormat="1" x14ac:dyDescent="0.2">
      <c r="A22" s="4">
        <v>39402</v>
      </c>
      <c r="B22" s="2" t="s">
        <v>240</v>
      </c>
      <c r="C22" s="2">
        <v>11</v>
      </c>
      <c r="D22" s="7">
        <f t="shared" si="1"/>
        <v>935</v>
      </c>
      <c r="E22" s="10" t="s">
        <v>10</v>
      </c>
      <c r="F22" s="6"/>
      <c r="G22" s="27" t="s">
        <v>16</v>
      </c>
      <c r="H22" s="27" t="s">
        <v>12</v>
      </c>
      <c r="I22" s="70" t="s">
        <v>462</v>
      </c>
    </row>
    <row r="23" spans="1:9" s="38" customFormat="1" ht="15.75" x14ac:dyDescent="0.25">
      <c r="A23" s="4">
        <v>39403</v>
      </c>
      <c r="B23" s="2" t="s">
        <v>254</v>
      </c>
      <c r="C23" s="2">
        <v>31</v>
      </c>
      <c r="D23" s="7">
        <f t="shared" si="1"/>
        <v>2635</v>
      </c>
      <c r="E23" s="10" t="s">
        <v>475</v>
      </c>
      <c r="F23" s="6"/>
      <c r="G23" s="27" t="s">
        <v>22</v>
      </c>
      <c r="H23" s="27" t="s">
        <v>56</v>
      </c>
      <c r="I23" s="70" t="s">
        <v>188</v>
      </c>
    </row>
    <row r="24" spans="1:9" s="3" customFormat="1" x14ac:dyDescent="0.2">
      <c r="A24" s="4">
        <v>39410</v>
      </c>
      <c r="B24" s="2" t="s">
        <v>249</v>
      </c>
      <c r="C24" s="2">
        <v>29</v>
      </c>
      <c r="D24" s="7">
        <f t="shared" si="1"/>
        <v>2465</v>
      </c>
      <c r="E24" s="10" t="s">
        <v>21</v>
      </c>
      <c r="F24" s="6"/>
      <c r="G24" s="27" t="s">
        <v>55</v>
      </c>
      <c r="H24" s="27" t="s">
        <v>44</v>
      </c>
      <c r="I24" s="70" t="s">
        <v>464</v>
      </c>
    </row>
    <row r="25" spans="1:9" s="3" customFormat="1" x14ac:dyDescent="0.2">
      <c r="A25" s="4">
        <v>39411</v>
      </c>
      <c r="B25" s="2" t="s">
        <v>237</v>
      </c>
      <c r="C25" s="2">
        <v>32</v>
      </c>
      <c r="D25" s="7">
        <f t="shared" si="1"/>
        <v>2720</v>
      </c>
      <c r="E25" s="10" t="s">
        <v>26</v>
      </c>
      <c r="F25" s="6"/>
      <c r="G25" s="27" t="s">
        <v>256</v>
      </c>
      <c r="H25" s="27" t="s">
        <v>71</v>
      </c>
      <c r="I25" s="70" t="s">
        <v>373</v>
      </c>
    </row>
    <row r="26" spans="1:9" s="3" customFormat="1" x14ac:dyDescent="0.2">
      <c r="A26" s="4">
        <v>39411</v>
      </c>
      <c r="B26" s="2" t="s">
        <v>241</v>
      </c>
      <c r="C26" s="2">
        <v>36</v>
      </c>
      <c r="D26" s="7">
        <f t="shared" si="1"/>
        <v>3060</v>
      </c>
      <c r="E26" s="10" t="s">
        <v>10</v>
      </c>
      <c r="F26" s="6"/>
      <c r="G26" s="27" t="s">
        <v>156</v>
      </c>
      <c r="H26" s="27" t="s">
        <v>143</v>
      </c>
      <c r="I26" s="70" t="s">
        <v>462</v>
      </c>
    </row>
    <row r="27" spans="1:9" s="3" customFormat="1" ht="15.75" x14ac:dyDescent="0.25">
      <c r="A27" s="33" t="s">
        <v>70</v>
      </c>
      <c r="B27" s="5"/>
      <c r="C27" s="5"/>
      <c r="D27" s="34"/>
      <c r="E27" s="35"/>
      <c r="F27" s="36"/>
      <c r="G27" s="27"/>
      <c r="H27" s="27"/>
      <c r="I27" s="5"/>
    </row>
    <row r="28" spans="1:9" s="3" customFormat="1" x14ac:dyDescent="0.2">
      <c r="A28" s="4">
        <v>39417</v>
      </c>
      <c r="B28" s="2" t="s">
        <v>309</v>
      </c>
      <c r="C28" s="2">
        <v>35</v>
      </c>
      <c r="D28" s="7">
        <f t="shared" ref="D28:D33" si="2">SUM(C28*85)</f>
        <v>2975</v>
      </c>
      <c r="E28" s="10" t="s">
        <v>475</v>
      </c>
      <c r="F28" s="6"/>
      <c r="G28" s="27" t="s">
        <v>49</v>
      </c>
      <c r="H28" s="27" t="s">
        <v>189</v>
      </c>
      <c r="I28" s="70" t="s">
        <v>464</v>
      </c>
    </row>
    <row r="29" spans="1:9" s="3" customFormat="1" x14ac:dyDescent="0.2">
      <c r="A29" s="4">
        <v>39418</v>
      </c>
      <c r="B29" s="2" t="s">
        <v>469</v>
      </c>
      <c r="C29" s="2">
        <v>27</v>
      </c>
      <c r="D29" s="7">
        <f t="shared" si="2"/>
        <v>2295</v>
      </c>
      <c r="E29" s="10" t="s">
        <v>10</v>
      </c>
      <c r="F29" s="6"/>
      <c r="G29" s="27" t="s">
        <v>62</v>
      </c>
      <c r="H29" s="27" t="s">
        <v>16</v>
      </c>
      <c r="I29" s="70" t="s">
        <v>373</v>
      </c>
    </row>
    <row r="30" spans="1:9" s="3" customFormat="1" x14ac:dyDescent="0.2">
      <c r="A30" s="4">
        <v>39424</v>
      </c>
      <c r="B30" s="2" t="s">
        <v>319</v>
      </c>
      <c r="C30" s="2">
        <v>35</v>
      </c>
      <c r="D30" s="7">
        <f t="shared" si="2"/>
        <v>2975</v>
      </c>
      <c r="E30" s="10" t="s">
        <v>10</v>
      </c>
      <c r="F30" s="6"/>
      <c r="G30" s="27" t="s">
        <v>41</v>
      </c>
      <c r="H30" s="27" t="s">
        <v>31</v>
      </c>
      <c r="I30" s="70" t="s">
        <v>462</v>
      </c>
    </row>
    <row r="31" spans="1:9" s="3" customFormat="1" x14ac:dyDescent="0.2">
      <c r="A31" s="4">
        <v>39425</v>
      </c>
      <c r="B31" s="2" t="s">
        <v>241</v>
      </c>
      <c r="C31" s="2">
        <v>36</v>
      </c>
      <c r="D31" s="7">
        <f t="shared" si="2"/>
        <v>3060</v>
      </c>
      <c r="E31" s="10" t="s">
        <v>26</v>
      </c>
      <c r="F31" s="6"/>
      <c r="G31" s="27" t="s">
        <v>41</v>
      </c>
      <c r="H31" s="27" t="s">
        <v>28</v>
      </c>
      <c r="I31" s="70" t="s">
        <v>373</v>
      </c>
    </row>
    <row r="32" spans="1:9" s="3" customFormat="1" x14ac:dyDescent="0.2">
      <c r="A32" s="4">
        <v>39431</v>
      </c>
      <c r="B32" s="2" t="s">
        <v>258</v>
      </c>
      <c r="C32" s="2">
        <v>30</v>
      </c>
      <c r="D32" s="7">
        <f t="shared" si="2"/>
        <v>2550</v>
      </c>
      <c r="E32" s="10" t="s">
        <v>475</v>
      </c>
      <c r="F32" s="6"/>
      <c r="G32" s="27" t="s">
        <v>149</v>
      </c>
      <c r="H32" s="27" t="s">
        <v>62</v>
      </c>
      <c r="I32" s="71" t="s">
        <v>188</v>
      </c>
    </row>
    <row r="33" spans="1:12" s="3" customFormat="1" x14ac:dyDescent="0.2">
      <c r="A33" s="4">
        <v>39431</v>
      </c>
      <c r="B33" s="2" t="s">
        <v>251</v>
      </c>
      <c r="C33" s="2">
        <v>32</v>
      </c>
      <c r="D33" s="7">
        <f t="shared" si="2"/>
        <v>2720</v>
      </c>
      <c r="E33" s="10" t="s">
        <v>26</v>
      </c>
      <c r="F33" s="6"/>
      <c r="G33" s="27" t="s">
        <v>67</v>
      </c>
      <c r="H33" s="27" t="s">
        <v>44</v>
      </c>
      <c r="I33" s="71" t="s">
        <v>373</v>
      </c>
    </row>
    <row r="34" spans="1:12" s="3" customFormat="1" ht="15" x14ac:dyDescent="0.25">
      <c r="A34" s="77" t="s">
        <v>84</v>
      </c>
      <c r="B34" s="78"/>
      <c r="C34" s="78"/>
      <c r="D34" s="79"/>
      <c r="E34" s="80"/>
      <c r="F34" s="81"/>
      <c r="G34" s="27"/>
      <c r="H34" s="27"/>
      <c r="I34" s="78"/>
    </row>
    <row r="35" spans="1:12" s="3" customFormat="1" x14ac:dyDescent="0.2">
      <c r="A35" s="4">
        <v>39085</v>
      </c>
      <c r="B35" s="2" t="s">
        <v>283</v>
      </c>
      <c r="C35" s="2">
        <v>42</v>
      </c>
      <c r="D35" s="7">
        <f t="shared" ref="D35:D50" si="3">SUM(C35*85)</f>
        <v>3570</v>
      </c>
      <c r="E35" s="10" t="s">
        <v>21</v>
      </c>
      <c r="F35" s="6"/>
      <c r="G35" s="27" t="s">
        <v>260</v>
      </c>
      <c r="H35" s="27" t="s">
        <v>12</v>
      </c>
      <c r="I35" s="70" t="s">
        <v>373</v>
      </c>
    </row>
    <row r="36" spans="1:12" s="38" customFormat="1" ht="15.75" x14ac:dyDescent="0.25">
      <c r="A36" s="4">
        <v>39087</v>
      </c>
      <c r="B36" s="2" t="s">
        <v>235</v>
      </c>
      <c r="C36" s="2">
        <v>22</v>
      </c>
      <c r="D36" s="7">
        <f>SUM(C36*85)</f>
        <v>1870</v>
      </c>
      <c r="E36" s="10" t="s">
        <v>39</v>
      </c>
      <c r="F36" s="6"/>
      <c r="G36" s="27" t="s">
        <v>82</v>
      </c>
      <c r="H36" s="27" t="s">
        <v>43</v>
      </c>
      <c r="I36" s="70" t="s">
        <v>464</v>
      </c>
    </row>
    <row r="37" spans="1:12" s="3" customFormat="1" x14ac:dyDescent="0.2">
      <c r="A37" s="4">
        <v>39088</v>
      </c>
      <c r="B37" s="2" t="s">
        <v>279</v>
      </c>
      <c r="C37" s="2">
        <v>24</v>
      </c>
      <c r="D37" s="7">
        <f t="shared" si="3"/>
        <v>2040</v>
      </c>
      <c r="E37" s="10" t="s">
        <v>26</v>
      </c>
      <c r="F37" s="6"/>
      <c r="G37" s="27" t="s">
        <v>149</v>
      </c>
      <c r="H37" s="27" t="s">
        <v>212</v>
      </c>
      <c r="I37" s="70" t="s">
        <v>373</v>
      </c>
    </row>
    <row r="38" spans="1:12" s="3" customFormat="1" x14ac:dyDescent="0.2">
      <c r="A38" s="4">
        <v>39088</v>
      </c>
      <c r="B38" s="2" t="s">
        <v>302</v>
      </c>
      <c r="C38" s="2">
        <v>29</v>
      </c>
      <c r="D38" s="7">
        <f t="shared" si="3"/>
        <v>2465</v>
      </c>
      <c r="E38" s="10" t="s">
        <v>10</v>
      </c>
      <c r="F38" s="6"/>
      <c r="G38" s="27" t="s">
        <v>62</v>
      </c>
      <c r="H38" s="27" t="s">
        <v>16</v>
      </c>
      <c r="I38" s="70" t="s">
        <v>462</v>
      </c>
    </row>
    <row r="39" spans="1:12" s="3" customFormat="1" x14ac:dyDescent="0.2">
      <c r="A39" s="4">
        <v>39094</v>
      </c>
      <c r="B39" s="2" t="s">
        <v>312</v>
      </c>
      <c r="C39" s="2">
        <v>20</v>
      </c>
      <c r="D39" s="7">
        <f t="shared" si="3"/>
        <v>1700</v>
      </c>
      <c r="E39" s="10" t="s">
        <v>21</v>
      </c>
      <c r="F39" s="6"/>
      <c r="G39" s="27" t="s">
        <v>156</v>
      </c>
      <c r="H39" s="27" t="s">
        <v>51</v>
      </c>
      <c r="I39" s="70" t="s">
        <v>188</v>
      </c>
    </row>
    <row r="40" spans="1:12" s="3" customFormat="1" x14ac:dyDescent="0.2">
      <c r="A40" s="4">
        <v>39095</v>
      </c>
      <c r="B40" s="2" t="s">
        <v>251</v>
      </c>
      <c r="C40" s="2">
        <v>32</v>
      </c>
      <c r="D40" s="7">
        <f>SUM(C40*85)</f>
        <v>2720</v>
      </c>
      <c r="E40" s="10" t="s">
        <v>72</v>
      </c>
      <c r="F40" s="6"/>
      <c r="G40" s="27" t="s">
        <v>67</v>
      </c>
      <c r="H40" s="27" t="s">
        <v>56</v>
      </c>
      <c r="I40" s="70" t="s">
        <v>373</v>
      </c>
    </row>
    <row r="41" spans="1:12" s="3" customFormat="1" x14ac:dyDescent="0.2">
      <c r="A41" s="4">
        <v>39095</v>
      </c>
      <c r="B41" s="2" t="s">
        <v>250</v>
      </c>
      <c r="C41" s="2">
        <v>24</v>
      </c>
      <c r="D41" s="7">
        <f t="shared" si="3"/>
        <v>2040</v>
      </c>
      <c r="E41" s="10" t="s">
        <v>48</v>
      </c>
      <c r="F41" s="6"/>
      <c r="G41" s="27" t="s">
        <v>346</v>
      </c>
      <c r="H41" s="27" t="s">
        <v>138</v>
      </c>
      <c r="I41" s="70" t="s">
        <v>464</v>
      </c>
    </row>
    <row r="42" spans="1:12" s="3" customFormat="1" x14ac:dyDescent="0.2">
      <c r="A42" s="4">
        <v>39095</v>
      </c>
      <c r="B42" s="2" t="s">
        <v>251</v>
      </c>
      <c r="C42" s="2">
        <v>32</v>
      </c>
      <c r="D42" s="7">
        <f t="shared" si="3"/>
        <v>2720</v>
      </c>
      <c r="E42" s="10" t="s">
        <v>10</v>
      </c>
      <c r="F42" s="6"/>
      <c r="G42" s="27" t="s">
        <v>197</v>
      </c>
      <c r="H42" s="27" t="s">
        <v>143</v>
      </c>
      <c r="I42" s="70" t="s">
        <v>462</v>
      </c>
    </row>
    <row r="43" spans="1:12" s="3" customFormat="1" x14ac:dyDescent="0.2">
      <c r="A43" s="4">
        <v>39464</v>
      </c>
      <c r="B43" s="2" t="s">
        <v>271</v>
      </c>
      <c r="C43" s="2">
        <v>15</v>
      </c>
      <c r="D43" s="7">
        <f t="shared" si="3"/>
        <v>1275</v>
      </c>
      <c r="E43" s="10" t="s">
        <v>26</v>
      </c>
      <c r="F43" s="6"/>
      <c r="G43" s="27" t="s">
        <v>202</v>
      </c>
      <c r="H43" s="27" t="s">
        <v>12</v>
      </c>
      <c r="I43" s="70" t="s">
        <v>373</v>
      </c>
    </row>
    <row r="44" spans="1:12" s="3" customFormat="1" x14ac:dyDescent="0.2">
      <c r="A44" s="4">
        <v>39101</v>
      </c>
      <c r="B44" s="2" t="s">
        <v>232</v>
      </c>
      <c r="C44" s="2">
        <v>9</v>
      </c>
      <c r="D44" s="7">
        <f t="shared" si="3"/>
        <v>765</v>
      </c>
      <c r="E44" s="10" t="s">
        <v>21</v>
      </c>
      <c r="F44" s="6"/>
      <c r="G44" s="27" t="s">
        <v>69</v>
      </c>
      <c r="H44" s="27" t="s">
        <v>56</v>
      </c>
      <c r="I44" s="70" t="s">
        <v>373</v>
      </c>
    </row>
    <row r="45" spans="1:12" s="3" customFormat="1" x14ac:dyDescent="0.2">
      <c r="A45" s="4">
        <v>39101</v>
      </c>
      <c r="B45" s="2" t="s">
        <v>258</v>
      </c>
      <c r="C45" s="2">
        <v>30</v>
      </c>
      <c r="D45" s="7">
        <f t="shared" si="3"/>
        <v>2550</v>
      </c>
      <c r="E45" s="10" t="s">
        <v>475</v>
      </c>
      <c r="F45" s="6"/>
      <c r="G45" s="27" t="s">
        <v>126</v>
      </c>
      <c r="H45" s="27" t="s">
        <v>156</v>
      </c>
      <c r="I45" s="70" t="s">
        <v>464</v>
      </c>
    </row>
    <row r="46" spans="1:12" s="3" customFormat="1" x14ac:dyDescent="0.2">
      <c r="A46" s="4">
        <v>39102</v>
      </c>
      <c r="B46" s="2" t="s">
        <v>315</v>
      </c>
      <c r="C46" s="2">
        <v>34</v>
      </c>
      <c r="D46" s="7">
        <f>SUM(C46*85)</f>
        <v>2890</v>
      </c>
      <c r="E46" s="10" t="s">
        <v>72</v>
      </c>
      <c r="F46" s="6"/>
      <c r="G46" s="27" t="s">
        <v>163</v>
      </c>
      <c r="H46" s="27" t="s">
        <v>69</v>
      </c>
      <c r="I46" s="70" t="s">
        <v>373</v>
      </c>
      <c r="L46" s="20"/>
    </row>
    <row r="47" spans="1:12" s="38" customFormat="1" ht="15.75" x14ac:dyDescent="0.25">
      <c r="A47" s="4">
        <v>39107</v>
      </c>
      <c r="B47" s="2" t="s">
        <v>264</v>
      </c>
      <c r="C47" s="2">
        <v>7</v>
      </c>
      <c r="D47" s="7">
        <f t="shared" si="3"/>
        <v>595</v>
      </c>
      <c r="E47" s="10" t="s">
        <v>26</v>
      </c>
      <c r="F47" s="6"/>
      <c r="G47" s="27" t="s">
        <v>143</v>
      </c>
      <c r="H47" s="27" t="s">
        <v>59</v>
      </c>
      <c r="I47" s="70" t="s">
        <v>373</v>
      </c>
    </row>
    <row r="48" spans="1:12" s="3" customFormat="1" x14ac:dyDescent="0.2">
      <c r="A48" s="4">
        <v>39473</v>
      </c>
      <c r="B48" s="2" t="s">
        <v>257</v>
      </c>
      <c r="C48" s="2">
        <v>7</v>
      </c>
      <c r="D48" s="7">
        <f t="shared" si="3"/>
        <v>595</v>
      </c>
      <c r="E48" s="10" t="s">
        <v>21</v>
      </c>
      <c r="F48" s="6"/>
      <c r="G48" s="27" t="s">
        <v>69</v>
      </c>
      <c r="H48" s="27" t="s">
        <v>56</v>
      </c>
      <c r="I48" s="70" t="s">
        <v>373</v>
      </c>
    </row>
    <row r="49" spans="1:9" s="3" customFormat="1" x14ac:dyDescent="0.2">
      <c r="A49" s="4">
        <v>39109</v>
      </c>
      <c r="B49" s="2" t="s">
        <v>235</v>
      </c>
      <c r="C49" s="2">
        <v>22</v>
      </c>
      <c r="D49" s="7">
        <f t="shared" si="3"/>
        <v>1870</v>
      </c>
      <c r="E49" s="10" t="s">
        <v>48</v>
      </c>
      <c r="F49" s="6"/>
      <c r="G49" s="27" t="s">
        <v>69</v>
      </c>
      <c r="H49" s="27" t="s">
        <v>44</v>
      </c>
      <c r="I49" s="70" t="s">
        <v>188</v>
      </c>
    </row>
    <row r="50" spans="1:9" s="3" customFormat="1" x14ac:dyDescent="0.2">
      <c r="A50" s="4">
        <v>39112</v>
      </c>
      <c r="B50" s="2" t="s">
        <v>302</v>
      </c>
      <c r="C50" s="2">
        <v>29</v>
      </c>
      <c r="D50" s="7">
        <f t="shared" si="3"/>
        <v>2465</v>
      </c>
      <c r="E50" s="10" t="s">
        <v>10</v>
      </c>
      <c r="F50" s="6"/>
      <c r="G50" s="27" t="s">
        <v>31</v>
      </c>
      <c r="H50" s="27" t="s">
        <v>12</v>
      </c>
      <c r="I50" s="70" t="s">
        <v>373</v>
      </c>
    </row>
    <row r="51" spans="1:9" s="3" customFormat="1" ht="15.75" x14ac:dyDescent="0.25">
      <c r="A51" s="33" t="s">
        <v>86</v>
      </c>
      <c r="B51" s="5"/>
      <c r="C51" s="5"/>
      <c r="D51" s="34"/>
      <c r="E51" s="35"/>
      <c r="F51" s="36"/>
      <c r="G51" s="27"/>
      <c r="H51" s="27"/>
      <c r="I51" s="5"/>
    </row>
    <row r="52" spans="1:9" s="3" customFormat="1" x14ac:dyDescent="0.2">
      <c r="A52" s="4">
        <v>39115</v>
      </c>
      <c r="B52" s="2" t="s">
        <v>358</v>
      </c>
      <c r="C52" s="2">
        <v>14</v>
      </c>
      <c r="D52" s="7">
        <f t="shared" ref="D52:D63" si="4">SUM(C52*85)</f>
        <v>1190</v>
      </c>
      <c r="E52" s="10" t="s">
        <v>21</v>
      </c>
      <c r="F52" s="6"/>
      <c r="G52" s="27" t="s">
        <v>67</v>
      </c>
      <c r="H52" s="27" t="s">
        <v>156</v>
      </c>
      <c r="I52" s="70" t="s">
        <v>464</v>
      </c>
    </row>
    <row r="53" spans="1:9" s="3" customFormat="1" x14ac:dyDescent="0.2">
      <c r="A53" s="4">
        <v>39116</v>
      </c>
      <c r="B53" s="2" t="s">
        <v>270</v>
      </c>
      <c r="C53" s="2">
        <v>29</v>
      </c>
      <c r="D53" s="7">
        <f>SUM(C53*85)</f>
        <v>2465</v>
      </c>
      <c r="E53" s="10" t="s">
        <v>72</v>
      </c>
      <c r="F53" s="6"/>
      <c r="G53" s="27" t="s">
        <v>49</v>
      </c>
      <c r="H53" s="27" t="s">
        <v>78</v>
      </c>
      <c r="I53" s="70" t="s">
        <v>462</v>
      </c>
    </row>
    <row r="54" spans="1:9" s="3" customFormat="1" x14ac:dyDescent="0.2">
      <c r="A54" s="4">
        <v>39119</v>
      </c>
      <c r="B54" s="2" t="s">
        <v>233</v>
      </c>
      <c r="C54" s="2">
        <v>23</v>
      </c>
      <c r="D54" s="7">
        <f t="shared" si="4"/>
        <v>1955</v>
      </c>
      <c r="E54" s="10" t="s">
        <v>10</v>
      </c>
      <c r="F54" s="6"/>
      <c r="G54" s="27" t="s">
        <v>28</v>
      </c>
      <c r="H54" s="27" t="s">
        <v>12</v>
      </c>
      <c r="I54" s="70" t="s">
        <v>373</v>
      </c>
    </row>
    <row r="55" spans="1:9" s="3" customFormat="1" x14ac:dyDescent="0.2">
      <c r="A55" s="4">
        <v>39122</v>
      </c>
      <c r="B55" s="2" t="s">
        <v>270</v>
      </c>
      <c r="C55" s="2">
        <v>29</v>
      </c>
      <c r="D55" s="7">
        <f t="shared" si="4"/>
        <v>2465</v>
      </c>
      <c r="E55" s="10" t="s">
        <v>21</v>
      </c>
      <c r="F55" s="6"/>
      <c r="G55" s="27" t="s">
        <v>55</v>
      </c>
      <c r="H55" s="27" t="s">
        <v>44</v>
      </c>
      <c r="I55" s="70" t="s">
        <v>373</v>
      </c>
    </row>
    <row r="56" spans="1:9" s="3" customFormat="1" x14ac:dyDescent="0.2">
      <c r="A56" s="4">
        <v>39123</v>
      </c>
      <c r="B56" s="2" t="s">
        <v>237</v>
      </c>
      <c r="C56" s="2">
        <v>32</v>
      </c>
      <c r="D56" s="7">
        <f t="shared" si="4"/>
        <v>2720</v>
      </c>
      <c r="E56" s="10" t="s">
        <v>48</v>
      </c>
      <c r="F56" s="6"/>
      <c r="G56" s="27" t="s">
        <v>55</v>
      </c>
      <c r="H56" s="27" t="s">
        <v>68</v>
      </c>
      <c r="I56" s="70" t="s">
        <v>464</v>
      </c>
    </row>
    <row r="57" spans="1:9" s="3" customFormat="1" x14ac:dyDescent="0.2">
      <c r="A57" s="4">
        <v>39494</v>
      </c>
      <c r="B57" s="2" t="s">
        <v>235</v>
      </c>
      <c r="C57" s="2">
        <v>22</v>
      </c>
      <c r="D57" s="7">
        <f t="shared" si="4"/>
        <v>1870</v>
      </c>
      <c r="E57" s="10" t="s">
        <v>475</v>
      </c>
      <c r="F57" s="6"/>
      <c r="G57" s="27" t="s">
        <v>43</v>
      </c>
      <c r="H57" s="27" t="s">
        <v>44</v>
      </c>
      <c r="I57" s="70" t="s">
        <v>464</v>
      </c>
    </row>
    <row r="58" spans="1:9" s="3" customFormat="1" x14ac:dyDescent="0.2">
      <c r="A58" s="4">
        <v>39130</v>
      </c>
      <c r="B58" s="2" t="s">
        <v>279</v>
      </c>
      <c r="C58" s="2">
        <v>24</v>
      </c>
      <c r="D58" s="7">
        <f>SUM(C58*85)</f>
        <v>2040</v>
      </c>
      <c r="E58" s="10" t="s">
        <v>72</v>
      </c>
      <c r="F58" s="6"/>
      <c r="G58" s="27" t="s">
        <v>46</v>
      </c>
      <c r="H58" s="27" t="s">
        <v>147</v>
      </c>
      <c r="I58" s="70" t="s">
        <v>188</v>
      </c>
    </row>
    <row r="59" spans="1:9" s="3" customFormat="1" x14ac:dyDescent="0.2">
      <c r="A59" s="4">
        <v>39130</v>
      </c>
      <c r="B59" s="2" t="s">
        <v>241</v>
      </c>
      <c r="C59" s="2">
        <v>36</v>
      </c>
      <c r="D59" s="7">
        <f t="shared" si="4"/>
        <v>3060</v>
      </c>
      <c r="E59" s="10" t="s">
        <v>10</v>
      </c>
      <c r="F59" s="6"/>
      <c r="G59" s="27" t="s">
        <v>197</v>
      </c>
      <c r="H59" s="27" t="s">
        <v>143</v>
      </c>
      <c r="I59" s="70" t="s">
        <v>373</v>
      </c>
    </row>
    <row r="60" spans="1:9" s="3" customFormat="1" x14ac:dyDescent="0.2">
      <c r="A60" s="4">
        <v>39500</v>
      </c>
      <c r="B60" s="2" t="s">
        <v>381</v>
      </c>
      <c r="C60" s="2">
        <v>48</v>
      </c>
      <c r="D60" s="7">
        <f>SUM(C60*85)</f>
        <v>4080</v>
      </c>
      <c r="E60" s="10" t="s">
        <v>475</v>
      </c>
      <c r="F60" s="6"/>
      <c r="G60" s="27" t="s">
        <v>46</v>
      </c>
      <c r="H60" s="27" t="s">
        <v>386</v>
      </c>
      <c r="I60" s="70" t="s">
        <v>188</v>
      </c>
    </row>
    <row r="61" spans="1:9" s="3" customFormat="1" x14ac:dyDescent="0.2">
      <c r="A61" s="4">
        <v>39136</v>
      </c>
      <c r="B61" s="2" t="s">
        <v>381</v>
      </c>
      <c r="C61" s="2">
        <v>48</v>
      </c>
      <c r="D61" s="7">
        <f t="shared" si="4"/>
        <v>4080</v>
      </c>
      <c r="E61" s="10" t="s">
        <v>21</v>
      </c>
      <c r="F61" s="6"/>
      <c r="G61" s="27" t="s">
        <v>199</v>
      </c>
      <c r="H61" s="27" t="s">
        <v>23</v>
      </c>
      <c r="I61" s="70" t="s">
        <v>188</v>
      </c>
    </row>
    <row r="62" spans="1:9" s="3" customFormat="1" x14ac:dyDescent="0.2">
      <c r="A62" s="4">
        <v>39502</v>
      </c>
      <c r="B62" s="2" t="s">
        <v>241</v>
      </c>
      <c r="C62" s="2">
        <v>36</v>
      </c>
      <c r="D62" s="7">
        <f>SUM(C62*85)</f>
        <v>3060</v>
      </c>
      <c r="E62" s="10" t="s">
        <v>72</v>
      </c>
      <c r="F62" s="6"/>
      <c r="G62" s="27" t="s">
        <v>69</v>
      </c>
      <c r="H62" s="27" t="s">
        <v>44</v>
      </c>
      <c r="I62" s="70" t="s">
        <v>373</v>
      </c>
    </row>
    <row r="63" spans="1:9" s="3" customFormat="1" x14ac:dyDescent="0.2">
      <c r="A63" s="4">
        <v>39137</v>
      </c>
      <c r="B63" s="2" t="s">
        <v>241</v>
      </c>
      <c r="C63" s="2">
        <v>36</v>
      </c>
      <c r="D63" s="7">
        <f t="shared" si="4"/>
        <v>3060</v>
      </c>
      <c r="E63" s="10" t="s">
        <v>48</v>
      </c>
      <c r="F63" s="6"/>
      <c r="G63" s="27" t="s">
        <v>78</v>
      </c>
      <c r="H63" s="27" t="s">
        <v>143</v>
      </c>
      <c r="I63" s="70" t="s">
        <v>464</v>
      </c>
    </row>
    <row r="64" spans="1:9" s="3" customFormat="1" ht="15.75" x14ac:dyDescent="0.25">
      <c r="A64" s="33" t="s">
        <v>87</v>
      </c>
      <c r="B64" s="5"/>
      <c r="C64" s="5"/>
      <c r="D64" s="34"/>
      <c r="E64" s="35"/>
      <c r="F64" s="36"/>
      <c r="G64" s="27"/>
      <c r="H64" s="27"/>
      <c r="I64" s="5"/>
    </row>
    <row r="65" spans="1:9" s="38" customFormat="1" ht="15.75" x14ac:dyDescent="0.25">
      <c r="A65" s="4">
        <v>39508</v>
      </c>
      <c r="B65" s="2" t="s">
        <v>258</v>
      </c>
      <c r="C65" s="2">
        <v>30</v>
      </c>
      <c r="D65" s="7">
        <f>SUM(C65*85)</f>
        <v>2550</v>
      </c>
      <c r="E65" s="10" t="s">
        <v>482</v>
      </c>
      <c r="F65" s="6"/>
      <c r="G65" s="27" t="s">
        <v>154</v>
      </c>
      <c r="H65" s="27" t="s">
        <v>157</v>
      </c>
      <c r="I65" s="70" t="s">
        <v>373</v>
      </c>
    </row>
    <row r="66" spans="1:9" s="3" customFormat="1" x14ac:dyDescent="0.2">
      <c r="A66" s="4">
        <v>39143</v>
      </c>
      <c r="B66" s="2" t="s">
        <v>232</v>
      </c>
      <c r="C66" s="2">
        <v>9</v>
      </c>
      <c r="D66" s="7">
        <f>SUM(C66*85)</f>
        <v>765</v>
      </c>
      <c r="E66" s="10" t="s">
        <v>26</v>
      </c>
      <c r="F66" s="6"/>
      <c r="G66" s="27" t="s">
        <v>73</v>
      </c>
      <c r="H66" s="27" t="s">
        <v>143</v>
      </c>
      <c r="I66" s="71" t="s">
        <v>373</v>
      </c>
    </row>
    <row r="67" spans="1:9" s="3" customFormat="1" x14ac:dyDescent="0.2">
      <c r="A67" s="4">
        <v>39515</v>
      </c>
      <c r="B67" s="2" t="s">
        <v>358</v>
      </c>
      <c r="C67" s="2">
        <v>18</v>
      </c>
      <c r="D67" s="7">
        <f>SUM(C67*85)</f>
        <v>1530</v>
      </c>
      <c r="E67" s="10" t="s">
        <v>39</v>
      </c>
      <c r="F67" s="6"/>
      <c r="G67" s="27" t="s">
        <v>154</v>
      </c>
      <c r="H67" s="27"/>
      <c r="I67" s="71" t="s">
        <v>373</v>
      </c>
    </row>
    <row r="68" spans="1:9" s="3" customFormat="1" x14ac:dyDescent="0.2">
      <c r="A68" s="4">
        <v>39150</v>
      </c>
      <c r="B68" s="2" t="s">
        <v>315</v>
      </c>
      <c r="C68" s="2">
        <v>34</v>
      </c>
      <c r="D68" s="7">
        <f>SUM(C68*85)</f>
        <v>2890</v>
      </c>
      <c r="E68" s="10" t="s">
        <v>72</v>
      </c>
      <c r="F68" s="6"/>
      <c r="G68" s="27" t="s">
        <v>22</v>
      </c>
      <c r="H68" s="27" t="s">
        <v>56</v>
      </c>
      <c r="I68" s="70" t="s">
        <v>464</v>
      </c>
    </row>
    <row r="69" spans="1:9" s="3" customFormat="1" ht="13.5" thickBot="1" x14ac:dyDescent="0.25">
      <c r="A69" s="4">
        <v>39150</v>
      </c>
      <c r="B69" s="2" t="s">
        <v>270</v>
      </c>
      <c r="C69" s="2">
        <v>29</v>
      </c>
      <c r="D69" s="7">
        <f>SUM(C69*85)</f>
        <v>2465</v>
      </c>
      <c r="E69" s="10" t="s">
        <v>48</v>
      </c>
      <c r="F69" s="6"/>
      <c r="G69" s="27" t="s">
        <v>149</v>
      </c>
      <c r="H69" s="27" t="s">
        <v>62</v>
      </c>
      <c r="I69" s="70" t="s">
        <v>188</v>
      </c>
    </row>
    <row r="70" spans="1:9" s="3" customFormat="1" ht="13.5" thickBot="1" x14ac:dyDescent="0.25">
      <c r="A70" s="4"/>
      <c r="B70" s="2"/>
      <c r="C70" s="107">
        <f>SUM(C4:C69)</f>
        <v>1612</v>
      </c>
      <c r="D70" s="106">
        <f>SUM(D4:D69)</f>
        <v>137020</v>
      </c>
      <c r="E70" s="10"/>
      <c r="G70" s="27"/>
      <c r="H70" s="27"/>
      <c r="I70" s="108"/>
    </row>
    <row r="71" spans="1:9" s="3" customFormat="1" x14ac:dyDescent="0.2">
      <c r="A71"/>
      <c r="B71"/>
      <c r="C71"/>
      <c r="D71" s="8"/>
      <c r="E71" s="8"/>
      <c r="F71"/>
      <c r="G71" s="2"/>
      <c r="H71" s="2"/>
      <c r="I71" s="2"/>
    </row>
    <row r="72" spans="1:9" s="3" customFormat="1" ht="15.75" x14ac:dyDescent="0.25">
      <c r="A72" s="19" t="s">
        <v>387</v>
      </c>
      <c r="B72" s="19"/>
      <c r="C72" s="19"/>
      <c r="D72" s="19" t="s">
        <v>454</v>
      </c>
      <c r="E72" s="13"/>
      <c r="F72" s="13"/>
      <c r="G72" s="13"/>
      <c r="H72" s="19"/>
      <c r="I72" s="19"/>
    </row>
    <row r="73" spans="1:9" s="3" customFormat="1" ht="15.75" x14ac:dyDescent="0.25">
      <c r="A73" s="19" t="s">
        <v>95</v>
      </c>
      <c r="B73" s="19"/>
      <c r="C73" s="19"/>
      <c r="D73" s="19" t="s">
        <v>420</v>
      </c>
      <c r="E73" s="13"/>
      <c r="F73" s="13"/>
      <c r="G73" s="13"/>
      <c r="H73" s="19"/>
      <c r="I73" s="19"/>
    </row>
    <row r="74" spans="1:9" s="3" customFormat="1" ht="15.75" x14ac:dyDescent="0.25">
      <c r="A74" s="19" t="s">
        <v>99</v>
      </c>
      <c r="B74" s="19"/>
      <c r="C74" s="19"/>
      <c r="D74" s="19" t="s">
        <v>291</v>
      </c>
      <c r="E74" s="13"/>
      <c r="F74" s="13"/>
      <c r="G74" s="75"/>
      <c r="H74" s="19"/>
      <c r="I74" s="19"/>
    </row>
    <row r="75" spans="1:9" s="3" customFormat="1" ht="15.75" x14ac:dyDescent="0.25">
      <c r="A75" s="1"/>
      <c r="B75" s="1"/>
      <c r="C75" s="1"/>
      <c r="D75" s="63"/>
      <c r="E75" s="63"/>
      <c r="F75"/>
      <c r="G75" s="2"/>
      <c r="H75" s="2"/>
      <c r="I75" s="2"/>
    </row>
    <row r="76" spans="1:9" s="3" customFormat="1" x14ac:dyDescent="0.2">
      <c r="A76"/>
      <c r="B76"/>
      <c r="C76"/>
      <c r="D76" s="8"/>
      <c r="E76" s="8"/>
      <c r="F76"/>
      <c r="G76" s="2"/>
      <c r="H76" s="2"/>
      <c r="I76" s="2"/>
    </row>
    <row r="77" spans="1:9" s="3" customFormat="1" x14ac:dyDescent="0.2">
      <c r="A77"/>
      <c r="B77"/>
      <c r="C77"/>
      <c r="D77" s="8"/>
      <c r="E77" s="8"/>
      <c r="F77"/>
      <c r="G77" s="2"/>
      <c r="H77" s="2"/>
      <c r="I77" s="2"/>
    </row>
    <row r="78" spans="1:9" s="3" customFormat="1" x14ac:dyDescent="0.2">
      <c r="A78"/>
      <c r="B78"/>
      <c r="C78"/>
      <c r="D78" s="8"/>
      <c r="E78" s="8"/>
      <c r="F78"/>
      <c r="G78" s="2"/>
      <c r="H78" s="2"/>
      <c r="I78" s="2"/>
    </row>
    <row r="79" spans="1:9" s="38" customFormat="1" ht="15.75" x14ac:dyDescent="0.25">
      <c r="A79"/>
      <c r="B79"/>
      <c r="C79"/>
      <c r="D79" s="8"/>
      <c r="E79" s="8"/>
      <c r="F79"/>
      <c r="G79" s="2"/>
      <c r="H79" s="2"/>
      <c r="I79" s="2"/>
    </row>
    <row r="80" spans="1:9" s="3" customFormat="1" x14ac:dyDescent="0.2">
      <c r="A80"/>
      <c r="B80"/>
      <c r="C80"/>
      <c r="D80" s="8"/>
      <c r="E80" s="8"/>
      <c r="F80"/>
      <c r="G80" s="2"/>
      <c r="H80" s="2"/>
      <c r="I80" s="2"/>
    </row>
    <row r="81" spans="1:9" s="3" customFormat="1" x14ac:dyDescent="0.2">
      <c r="A81"/>
      <c r="B81"/>
      <c r="C81"/>
      <c r="D81" s="8"/>
      <c r="E81" s="8"/>
      <c r="F81"/>
      <c r="G81" s="2"/>
      <c r="H81" s="2"/>
      <c r="I81" s="2"/>
    </row>
    <row r="82" spans="1:9" s="3" customFormat="1" x14ac:dyDescent="0.2">
      <c r="A82"/>
      <c r="B82"/>
      <c r="C82"/>
      <c r="D82" s="8"/>
      <c r="E82" s="8"/>
      <c r="F82"/>
      <c r="G82" s="2"/>
      <c r="H82" s="2"/>
      <c r="I82" s="2"/>
    </row>
    <row r="83" spans="1:9" s="3" customFormat="1" x14ac:dyDescent="0.2">
      <c r="A83"/>
      <c r="B83"/>
      <c r="C83"/>
      <c r="D83" s="8"/>
      <c r="E83" s="8"/>
      <c r="F83"/>
      <c r="G83" s="2"/>
      <c r="H83" s="2"/>
      <c r="I83" s="2"/>
    </row>
    <row r="84" spans="1:9" s="19" customFormat="1" ht="15.75" x14ac:dyDescent="0.25">
      <c r="A84"/>
      <c r="B84"/>
      <c r="C84"/>
      <c r="D84" s="8"/>
      <c r="E84" s="8"/>
      <c r="F84"/>
      <c r="G84" s="2"/>
      <c r="H84" s="2"/>
      <c r="I84" s="2"/>
    </row>
    <row r="85" spans="1:9" s="19" customFormat="1" ht="15.75" x14ac:dyDescent="0.25">
      <c r="A85"/>
      <c r="B85"/>
      <c r="C85"/>
      <c r="D85" s="8"/>
      <c r="E85" s="8"/>
      <c r="F85"/>
      <c r="G85" s="2"/>
      <c r="H85" s="2"/>
      <c r="I85" s="2"/>
    </row>
    <row r="86" spans="1:9" s="19" customFormat="1" ht="15.75" x14ac:dyDescent="0.25">
      <c r="A86"/>
      <c r="B86"/>
      <c r="C86"/>
      <c r="D86" s="8"/>
      <c r="E86" s="8"/>
      <c r="F86"/>
      <c r="G86" s="2"/>
      <c r="H86" s="2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E3AA-80ED-4F70-9FB1-9D858B6F8B31}">
  <dimension ref="A1:W93"/>
  <sheetViews>
    <sheetView topLeftCell="A17" workbookViewId="0">
      <selection activeCell="A2" sqref="A2"/>
    </sheetView>
  </sheetViews>
  <sheetFormatPr defaultRowHeight="12.75" x14ac:dyDescent="0.2"/>
  <cols>
    <col min="1" max="1" width="5.28515625" customWidth="1"/>
    <col min="2" max="2" width="7" customWidth="1"/>
    <col min="3" max="3" width="12.42578125" customWidth="1"/>
    <col min="4" max="4" width="6.5703125" customWidth="1"/>
    <col min="5" max="5" width="8" customWidth="1"/>
    <col min="6" max="6" width="10.140625" customWidth="1"/>
    <col min="7" max="7" width="9.5703125" customWidth="1"/>
    <col min="8" max="8" width="12.85546875" customWidth="1"/>
    <col min="9" max="9" width="15.7109375" customWidth="1"/>
    <col min="10" max="10" width="27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121</v>
      </c>
      <c r="B1" s="18"/>
      <c r="C1" s="16"/>
      <c r="D1" s="16"/>
      <c r="E1" s="17"/>
      <c r="F1" s="22"/>
      <c r="G1" s="22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x14ac:dyDescent="0.25">
      <c r="A3" s="33" t="s">
        <v>14</v>
      </c>
      <c r="B3" s="38"/>
      <c r="C3" s="5"/>
      <c r="D3" s="5"/>
      <c r="E3" s="7"/>
      <c r="F3" s="35"/>
      <c r="G3" s="35"/>
      <c r="H3" s="35"/>
      <c r="I3" s="39"/>
    </row>
    <row r="4" spans="1:10" x14ac:dyDescent="0.2">
      <c r="A4" s="4" t="s">
        <v>24</v>
      </c>
      <c r="B4" s="4">
        <v>45536</v>
      </c>
      <c r="C4" s="2" t="s">
        <v>122</v>
      </c>
      <c r="D4" s="2">
        <v>39</v>
      </c>
      <c r="E4" s="137">
        <f t="shared" ref="E4:E45" si="0">SUM(D4*145)+435</f>
        <v>6090</v>
      </c>
      <c r="F4" s="10" t="s">
        <v>10</v>
      </c>
      <c r="G4" s="10" t="s">
        <v>123</v>
      </c>
      <c r="H4" s="10" t="s">
        <v>16</v>
      </c>
      <c r="I4" s="138" t="s">
        <v>34</v>
      </c>
    </row>
    <row r="5" spans="1:10" x14ac:dyDescent="0.2">
      <c r="A5" s="4" t="s">
        <v>19</v>
      </c>
      <c r="B5" s="4">
        <v>45549</v>
      </c>
      <c r="C5" s="2" t="s">
        <v>124</v>
      </c>
      <c r="D5" s="2">
        <v>18</v>
      </c>
      <c r="E5" s="137">
        <f>SUM(D5*145)+435</f>
        <v>3045</v>
      </c>
      <c r="F5" s="10" t="s">
        <v>21</v>
      </c>
      <c r="G5" s="10" t="s">
        <v>55</v>
      </c>
      <c r="H5" s="10" t="s">
        <v>62</v>
      </c>
      <c r="I5" s="142" t="s">
        <v>18</v>
      </c>
    </row>
    <row r="6" spans="1:10" x14ac:dyDescent="0.2">
      <c r="A6" s="4" t="s">
        <v>8</v>
      </c>
      <c r="B6" s="4">
        <v>45553</v>
      </c>
      <c r="C6" s="2" t="s">
        <v>17</v>
      </c>
      <c r="D6" s="2">
        <v>13</v>
      </c>
      <c r="E6" s="137">
        <f t="shared" ref="E6" si="1">SUM(D6*145)+435</f>
        <v>2320</v>
      </c>
      <c r="F6" s="10" t="s">
        <v>10</v>
      </c>
      <c r="G6" s="10" t="s">
        <v>16</v>
      </c>
      <c r="H6" s="10" t="s">
        <v>12</v>
      </c>
      <c r="I6" s="138" t="s">
        <v>34</v>
      </c>
    </row>
    <row r="7" spans="1:10" x14ac:dyDescent="0.2">
      <c r="A7" s="4" t="s">
        <v>19</v>
      </c>
      <c r="B7" s="4">
        <v>45556</v>
      </c>
      <c r="C7" s="2" t="s">
        <v>30</v>
      </c>
      <c r="D7" s="2">
        <v>30</v>
      </c>
      <c r="E7" s="137">
        <f>SUM(D7*145)+435</f>
        <v>4785</v>
      </c>
      <c r="F7" s="10" t="s">
        <v>21</v>
      </c>
      <c r="G7" s="10" t="s">
        <v>62</v>
      </c>
      <c r="H7" s="10" t="s">
        <v>16</v>
      </c>
      <c r="I7" s="138" t="s">
        <v>34</v>
      </c>
    </row>
    <row r="8" spans="1:10" x14ac:dyDescent="0.2">
      <c r="A8" s="2" t="s">
        <v>24</v>
      </c>
      <c r="B8" s="4">
        <v>45557</v>
      </c>
      <c r="C8" s="2" t="s">
        <v>15</v>
      </c>
      <c r="D8" s="2">
        <v>12</v>
      </c>
      <c r="E8" s="137">
        <f t="shared" si="0"/>
        <v>2175</v>
      </c>
      <c r="F8" s="10" t="s">
        <v>10</v>
      </c>
      <c r="G8" s="10" t="s">
        <v>56</v>
      </c>
      <c r="H8" s="10" t="s">
        <v>16</v>
      </c>
      <c r="I8" s="139" t="s">
        <v>34</v>
      </c>
    </row>
    <row r="9" spans="1:10" x14ac:dyDescent="0.2">
      <c r="A9" s="4" t="s">
        <v>19</v>
      </c>
      <c r="B9" s="4">
        <v>45563</v>
      </c>
      <c r="C9" s="2" t="s">
        <v>20</v>
      </c>
      <c r="D9" s="2">
        <v>36</v>
      </c>
      <c r="E9" s="137">
        <f t="shared" si="0"/>
        <v>5655</v>
      </c>
      <c r="F9" s="10" t="s">
        <v>21</v>
      </c>
      <c r="G9" s="10" t="s">
        <v>125</v>
      </c>
      <c r="H9" s="10" t="s">
        <v>56</v>
      </c>
      <c r="I9" s="138" t="s">
        <v>18</v>
      </c>
    </row>
    <row r="10" spans="1:10" ht="15.75" x14ac:dyDescent="0.25">
      <c r="A10" s="33" t="s">
        <v>32</v>
      </c>
      <c r="B10" s="38"/>
      <c r="C10" s="5"/>
      <c r="D10" s="5"/>
      <c r="E10" s="7"/>
      <c r="F10" s="35"/>
      <c r="G10" s="35"/>
      <c r="H10" s="35"/>
      <c r="I10" s="39"/>
    </row>
    <row r="11" spans="1:10" x14ac:dyDescent="0.2">
      <c r="A11" s="4" t="s">
        <v>8</v>
      </c>
      <c r="B11" s="4">
        <v>45567</v>
      </c>
      <c r="C11" s="2" t="s">
        <v>64</v>
      </c>
      <c r="D11" s="2">
        <v>32</v>
      </c>
      <c r="E11" s="137">
        <f t="shared" si="0"/>
        <v>5075</v>
      </c>
      <c r="F11" s="10" t="s">
        <v>10</v>
      </c>
      <c r="G11" s="10" t="s">
        <v>46</v>
      </c>
      <c r="H11" s="10" t="s">
        <v>12</v>
      </c>
      <c r="I11" s="138" t="s">
        <v>13</v>
      </c>
    </row>
    <row r="12" spans="1:10" x14ac:dyDescent="0.2">
      <c r="A12" s="4" t="s">
        <v>19</v>
      </c>
      <c r="B12" s="4">
        <v>45570</v>
      </c>
      <c r="C12" s="2" t="s">
        <v>64</v>
      </c>
      <c r="D12" s="2">
        <v>32</v>
      </c>
      <c r="E12" s="137">
        <f>SUM(D12*145)+435</f>
        <v>5075</v>
      </c>
      <c r="F12" s="10" t="s">
        <v>21</v>
      </c>
      <c r="G12" s="10" t="s">
        <v>126</v>
      </c>
      <c r="H12" s="10" t="s">
        <v>56</v>
      </c>
      <c r="I12" s="187" t="s">
        <v>18</v>
      </c>
    </row>
    <row r="13" spans="1:10" x14ac:dyDescent="0.2">
      <c r="A13" s="4" t="s">
        <v>8</v>
      </c>
      <c r="B13" s="4">
        <v>45574</v>
      </c>
      <c r="C13" s="2" t="s">
        <v>127</v>
      </c>
      <c r="D13" s="2">
        <v>32</v>
      </c>
      <c r="E13" s="137">
        <f t="shared" si="0"/>
        <v>5075</v>
      </c>
      <c r="F13" s="10" t="s">
        <v>10</v>
      </c>
      <c r="G13" s="10" t="s">
        <v>46</v>
      </c>
      <c r="H13" s="10" t="s">
        <v>12</v>
      </c>
      <c r="I13" s="141" t="s">
        <v>18</v>
      </c>
    </row>
    <row r="14" spans="1:10" x14ac:dyDescent="0.2">
      <c r="A14" s="4" t="s">
        <v>19</v>
      </c>
      <c r="B14" s="4">
        <v>45577</v>
      </c>
      <c r="C14" s="2" t="s">
        <v>128</v>
      </c>
      <c r="D14" s="2">
        <v>29</v>
      </c>
      <c r="E14" s="137">
        <f t="shared" si="0"/>
        <v>4640</v>
      </c>
      <c r="F14" s="10" t="s">
        <v>21</v>
      </c>
      <c r="G14" s="10" t="s">
        <v>41</v>
      </c>
      <c r="H14" s="10" t="s">
        <v>31</v>
      </c>
      <c r="I14" s="141" t="s">
        <v>18</v>
      </c>
    </row>
    <row r="15" spans="1:10" x14ac:dyDescent="0.2">
      <c r="A15" s="4" t="s">
        <v>24</v>
      </c>
      <c r="B15" s="4">
        <v>45578</v>
      </c>
      <c r="C15" s="2" t="s">
        <v>38</v>
      </c>
      <c r="D15" s="2">
        <v>34</v>
      </c>
      <c r="E15" s="137">
        <f t="shared" si="0"/>
        <v>5365</v>
      </c>
      <c r="F15" s="10" t="s">
        <v>129</v>
      </c>
      <c r="G15" s="10" t="s">
        <v>126</v>
      </c>
      <c r="H15" s="10" t="s">
        <v>56</v>
      </c>
      <c r="I15" s="141" t="s">
        <v>105</v>
      </c>
    </row>
    <row r="16" spans="1:10" x14ac:dyDescent="0.2">
      <c r="A16" s="4" t="s">
        <v>24</v>
      </c>
      <c r="B16" s="4">
        <v>45578</v>
      </c>
      <c r="C16" s="2" t="s">
        <v>53</v>
      </c>
      <c r="D16" s="2">
        <v>11</v>
      </c>
      <c r="E16" s="137">
        <f t="shared" si="0"/>
        <v>2030</v>
      </c>
      <c r="F16" s="10" t="s">
        <v>10</v>
      </c>
      <c r="G16" s="10" t="s">
        <v>130</v>
      </c>
      <c r="H16" s="10" t="s">
        <v>16</v>
      </c>
      <c r="I16" s="138" t="s">
        <v>34</v>
      </c>
    </row>
    <row r="17" spans="1:13" x14ac:dyDescent="0.2">
      <c r="A17" s="4" t="s">
        <v>24</v>
      </c>
      <c r="B17" s="4">
        <v>45585</v>
      </c>
      <c r="C17" s="2" t="s">
        <v>17</v>
      </c>
      <c r="D17" s="2">
        <v>13</v>
      </c>
      <c r="E17" s="137">
        <f>SUM(D17*145)+435</f>
        <v>2320</v>
      </c>
      <c r="F17" s="10" t="s">
        <v>10</v>
      </c>
      <c r="G17" s="10" t="s">
        <v>56</v>
      </c>
      <c r="H17" s="10" t="s">
        <v>16</v>
      </c>
      <c r="I17" s="138" t="s">
        <v>34</v>
      </c>
    </row>
    <row r="18" spans="1:13" x14ac:dyDescent="0.2">
      <c r="A18" s="4" t="s">
        <v>57</v>
      </c>
      <c r="B18" s="4">
        <v>45589</v>
      </c>
      <c r="C18" s="2" t="s">
        <v>35</v>
      </c>
      <c r="D18" s="2">
        <v>24</v>
      </c>
      <c r="E18" s="137">
        <f>SUM(D18*145)+435</f>
        <v>3915</v>
      </c>
      <c r="F18" s="10" t="s">
        <v>129</v>
      </c>
      <c r="G18" s="10" t="s">
        <v>131</v>
      </c>
      <c r="H18" s="10" t="s">
        <v>12</v>
      </c>
      <c r="I18" s="138" t="s">
        <v>13</v>
      </c>
    </row>
    <row r="19" spans="1:13" x14ac:dyDescent="0.2">
      <c r="A19" s="4" t="s">
        <v>33</v>
      </c>
      <c r="B19" s="4">
        <v>45590</v>
      </c>
      <c r="C19" s="2" t="s">
        <v>127</v>
      </c>
      <c r="D19" s="2">
        <v>32</v>
      </c>
      <c r="E19" s="137">
        <f t="shared" si="0"/>
        <v>5075</v>
      </c>
      <c r="F19" s="10" t="s">
        <v>10</v>
      </c>
      <c r="G19" s="10" t="s">
        <v>31</v>
      </c>
      <c r="H19" s="10" t="s">
        <v>12</v>
      </c>
      <c r="I19" s="138" t="s">
        <v>34</v>
      </c>
    </row>
    <row r="20" spans="1:13" x14ac:dyDescent="0.2">
      <c r="A20" s="4" t="s">
        <v>24</v>
      </c>
      <c r="B20" s="4">
        <v>45592</v>
      </c>
      <c r="C20" s="2" t="s">
        <v>38</v>
      </c>
      <c r="D20" s="2">
        <v>34</v>
      </c>
      <c r="E20" s="137">
        <f t="shared" si="0"/>
        <v>5365</v>
      </c>
      <c r="F20" s="10" t="s">
        <v>132</v>
      </c>
      <c r="G20" s="10" t="s">
        <v>133</v>
      </c>
      <c r="H20" s="10" t="s">
        <v>16</v>
      </c>
      <c r="I20" s="141" t="s">
        <v>34</v>
      </c>
    </row>
    <row r="21" spans="1:13" x14ac:dyDescent="0.2">
      <c r="A21" s="4" t="s">
        <v>29</v>
      </c>
      <c r="B21" s="4">
        <v>45594</v>
      </c>
      <c r="C21" s="2" t="s">
        <v>50</v>
      </c>
      <c r="D21" s="2">
        <v>23</v>
      </c>
      <c r="E21" s="137">
        <f t="shared" si="0"/>
        <v>3770</v>
      </c>
      <c r="F21" s="10" t="s">
        <v>21</v>
      </c>
      <c r="G21" s="10" t="s">
        <v>51</v>
      </c>
      <c r="H21" s="10" t="s">
        <v>134</v>
      </c>
      <c r="I21" s="141" t="s">
        <v>34</v>
      </c>
    </row>
    <row r="22" spans="1:13" x14ac:dyDescent="0.2">
      <c r="A22" s="4" t="s">
        <v>8</v>
      </c>
      <c r="B22" s="4">
        <v>45595</v>
      </c>
      <c r="C22" s="2" t="s">
        <v>25</v>
      </c>
      <c r="D22" s="2">
        <v>40</v>
      </c>
      <c r="E22" s="137">
        <f t="shared" si="0"/>
        <v>6235</v>
      </c>
      <c r="F22" s="10" t="s">
        <v>129</v>
      </c>
      <c r="G22" s="10" t="s">
        <v>46</v>
      </c>
      <c r="H22" s="10" t="s">
        <v>135</v>
      </c>
      <c r="I22" s="138" t="s">
        <v>18</v>
      </c>
    </row>
    <row r="23" spans="1:13" ht="15.75" x14ac:dyDescent="0.25">
      <c r="A23" s="33" t="s">
        <v>60</v>
      </c>
      <c r="B23" s="38"/>
      <c r="C23" s="5"/>
      <c r="D23" s="5"/>
      <c r="E23" s="7"/>
      <c r="F23" s="35"/>
      <c r="G23" s="35"/>
      <c r="H23" s="35"/>
      <c r="I23" s="9"/>
    </row>
    <row r="24" spans="1:13" x14ac:dyDescent="0.2">
      <c r="A24" s="190" t="s">
        <v>19</v>
      </c>
      <c r="B24" s="192" t="s">
        <v>136</v>
      </c>
      <c r="C24" s="191" t="s">
        <v>35</v>
      </c>
      <c r="D24" s="2">
        <v>24</v>
      </c>
      <c r="E24" s="137">
        <f>SUM(D24*145)+435</f>
        <v>3915</v>
      </c>
      <c r="F24" s="188" t="s">
        <v>137</v>
      </c>
      <c r="G24" s="188" t="s">
        <v>138</v>
      </c>
      <c r="H24" s="10" t="s">
        <v>28</v>
      </c>
      <c r="I24" s="138" t="s">
        <v>34</v>
      </c>
    </row>
    <row r="25" spans="1:13" x14ac:dyDescent="0.2">
      <c r="A25" s="4" t="s">
        <v>29</v>
      </c>
      <c r="B25" s="4">
        <v>45601</v>
      </c>
      <c r="C25" s="2" t="s">
        <v>9</v>
      </c>
      <c r="D25" s="2">
        <v>10</v>
      </c>
      <c r="E25" s="137">
        <f>SUM(D25*145)+435</f>
        <v>1885</v>
      </c>
      <c r="F25" s="10" t="s">
        <v>21</v>
      </c>
      <c r="G25" s="10" t="s">
        <v>11</v>
      </c>
      <c r="H25" s="10" t="s">
        <v>12</v>
      </c>
      <c r="I25" s="189" t="s">
        <v>34</v>
      </c>
    </row>
    <row r="26" spans="1:13" ht="15" x14ac:dyDescent="0.25">
      <c r="A26" s="4" t="s">
        <v>24</v>
      </c>
      <c r="B26" s="4">
        <v>45606</v>
      </c>
      <c r="C26" s="149" t="s">
        <v>63</v>
      </c>
      <c r="D26" s="149">
        <v>34</v>
      </c>
      <c r="E26" s="137">
        <f t="shared" ref="E26" si="2">SUM(D26*140)+420</f>
        <v>5180</v>
      </c>
      <c r="F26" s="150" t="s">
        <v>10</v>
      </c>
      <c r="G26" s="150" t="s">
        <v>27</v>
      </c>
      <c r="H26" s="150" t="s">
        <v>16</v>
      </c>
      <c r="I26" s="193" t="s">
        <v>18</v>
      </c>
    </row>
    <row r="27" spans="1:13" x14ac:dyDescent="0.2">
      <c r="A27" s="4" t="s">
        <v>33</v>
      </c>
      <c r="B27" s="4">
        <v>45611</v>
      </c>
      <c r="C27" s="2" t="s">
        <v>65</v>
      </c>
      <c r="D27" s="2">
        <v>34</v>
      </c>
      <c r="E27" s="137">
        <f t="shared" ref="E27" si="3">SUM(D27*145)+435</f>
        <v>5365</v>
      </c>
      <c r="F27" s="10" t="s">
        <v>10</v>
      </c>
      <c r="G27" s="10" t="s">
        <v>46</v>
      </c>
      <c r="H27" s="10" t="s">
        <v>12</v>
      </c>
      <c r="I27" s="138" t="s">
        <v>13</v>
      </c>
    </row>
    <row r="28" spans="1:13" x14ac:dyDescent="0.2">
      <c r="A28" s="2" t="s">
        <v>8</v>
      </c>
      <c r="B28" s="4">
        <v>45616</v>
      </c>
      <c r="C28" s="2" t="s">
        <v>139</v>
      </c>
      <c r="D28" s="2">
        <v>9</v>
      </c>
      <c r="E28" s="137">
        <f t="shared" si="0"/>
        <v>1740</v>
      </c>
      <c r="F28" s="10" t="s">
        <v>10</v>
      </c>
      <c r="G28" s="10" t="s">
        <v>11</v>
      </c>
      <c r="H28" s="10" t="s">
        <v>12</v>
      </c>
      <c r="I28" s="146" t="s">
        <v>13</v>
      </c>
    </row>
    <row r="29" spans="1:13" x14ac:dyDescent="0.2">
      <c r="A29" s="2" t="s">
        <v>19</v>
      </c>
      <c r="B29" s="4">
        <v>45619</v>
      </c>
      <c r="C29" s="2" t="s">
        <v>38</v>
      </c>
      <c r="D29" s="2">
        <v>34</v>
      </c>
      <c r="E29" s="137">
        <f>SUM(D29*145)+435</f>
        <v>5365</v>
      </c>
      <c r="F29" s="10" t="s">
        <v>140</v>
      </c>
      <c r="G29" s="10" t="s">
        <v>69</v>
      </c>
      <c r="H29" s="10" t="s">
        <v>73</v>
      </c>
      <c r="I29" s="138" t="s">
        <v>34</v>
      </c>
      <c r="K29" s="3"/>
    </row>
    <row r="30" spans="1:13" x14ac:dyDescent="0.2">
      <c r="A30" s="4" t="s">
        <v>8</v>
      </c>
      <c r="B30" s="4">
        <v>45623</v>
      </c>
      <c r="C30" s="2" t="s">
        <v>45</v>
      </c>
      <c r="D30" s="2">
        <v>36</v>
      </c>
      <c r="E30" s="137">
        <f t="shared" si="0"/>
        <v>5655</v>
      </c>
      <c r="F30" s="10" t="s">
        <v>10</v>
      </c>
      <c r="G30" s="10" t="s">
        <v>46</v>
      </c>
      <c r="H30" s="10" t="s">
        <v>12</v>
      </c>
      <c r="I30" s="138" t="s">
        <v>13</v>
      </c>
    </row>
    <row r="31" spans="1:13" ht="15.75" x14ac:dyDescent="0.25">
      <c r="A31" s="168" t="s">
        <v>70</v>
      </c>
      <c r="B31" s="169"/>
      <c r="C31" s="170"/>
      <c r="D31" s="170"/>
      <c r="E31" s="162"/>
      <c r="F31" s="171"/>
      <c r="G31" s="171"/>
      <c r="H31" s="171"/>
      <c r="I31" s="9"/>
      <c r="J31" s="177"/>
      <c r="K31" s="177"/>
      <c r="L31" s="177"/>
      <c r="M31" s="89"/>
    </row>
    <row r="32" spans="1:13" x14ac:dyDescent="0.2">
      <c r="A32" s="4" t="s">
        <v>24</v>
      </c>
      <c r="B32" s="4">
        <v>45627</v>
      </c>
      <c r="C32" s="2" t="s">
        <v>35</v>
      </c>
      <c r="D32" s="2">
        <v>24</v>
      </c>
      <c r="E32" s="166">
        <f t="shared" si="0"/>
        <v>3915</v>
      </c>
      <c r="F32" s="10" t="s">
        <v>10</v>
      </c>
      <c r="G32" s="10" t="s">
        <v>141</v>
      </c>
      <c r="H32" s="10" t="s">
        <v>16</v>
      </c>
      <c r="I32" s="138" t="s">
        <v>34</v>
      </c>
      <c r="K32" s="3"/>
    </row>
    <row r="33" spans="1:17" x14ac:dyDescent="0.2">
      <c r="A33" s="163" t="s">
        <v>24</v>
      </c>
      <c r="B33" s="165">
        <v>45627</v>
      </c>
      <c r="C33" s="163" t="s">
        <v>142</v>
      </c>
      <c r="D33" s="167">
        <v>41</v>
      </c>
      <c r="E33" s="166">
        <f t="shared" si="0"/>
        <v>6380</v>
      </c>
      <c r="F33" s="162" t="s">
        <v>132</v>
      </c>
      <c r="G33" s="162" t="s">
        <v>78</v>
      </c>
      <c r="H33" s="162" t="s">
        <v>143</v>
      </c>
      <c r="I33" s="138" t="s">
        <v>18</v>
      </c>
      <c r="J33" s="27"/>
      <c r="K33" s="27"/>
      <c r="L33" s="27"/>
      <c r="M33" s="2"/>
      <c r="N33" s="2"/>
    </row>
    <row r="34" spans="1:17" x14ac:dyDescent="0.2">
      <c r="A34" s="163" t="s">
        <v>8</v>
      </c>
      <c r="B34" s="165">
        <v>45637</v>
      </c>
      <c r="C34" s="163" t="s">
        <v>17</v>
      </c>
      <c r="D34" s="163">
        <v>13</v>
      </c>
      <c r="E34" s="166">
        <f t="shared" si="0"/>
        <v>2320</v>
      </c>
      <c r="F34" s="162" t="s">
        <v>10</v>
      </c>
      <c r="G34" s="162" t="s">
        <v>16</v>
      </c>
      <c r="H34" s="175" t="s">
        <v>12</v>
      </c>
      <c r="I34" s="138" t="s">
        <v>34</v>
      </c>
      <c r="J34" s="27"/>
      <c r="K34" s="27"/>
      <c r="L34" s="27"/>
    </row>
    <row r="35" spans="1:17" x14ac:dyDescent="0.2">
      <c r="A35" s="163" t="s">
        <v>8</v>
      </c>
      <c r="B35" s="165">
        <v>45644</v>
      </c>
      <c r="C35" s="163" t="s">
        <v>63</v>
      </c>
      <c r="D35" s="163">
        <v>34</v>
      </c>
      <c r="E35" s="166">
        <f t="shared" si="0"/>
        <v>5365</v>
      </c>
      <c r="F35" s="162" t="s">
        <v>10</v>
      </c>
      <c r="G35" s="162" t="s">
        <v>46</v>
      </c>
      <c r="H35" s="162" t="s">
        <v>12</v>
      </c>
      <c r="I35" s="138" t="s">
        <v>34</v>
      </c>
      <c r="J35" s="27"/>
      <c r="K35" s="27"/>
      <c r="L35" s="27"/>
      <c r="M35" s="61"/>
    </row>
    <row r="36" spans="1:17" ht="15.75" x14ac:dyDescent="0.25">
      <c r="A36" s="168" t="s">
        <v>84</v>
      </c>
      <c r="B36" s="169"/>
      <c r="C36" s="170"/>
      <c r="D36" s="170"/>
      <c r="E36" s="162"/>
      <c r="F36" s="171"/>
      <c r="G36" s="171"/>
      <c r="H36" s="171"/>
      <c r="I36" s="9"/>
      <c r="J36" s="177"/>
      <c r="K36" s="177"/>
      <c r="L36" s="177"/>
      <c r="M36" s="89"/>
    </row>
    <row r="37" spans="1:17" x14ac:dyDescent="0.2">
      <c r="A37" s="165" t="s">
        <v>19</v>
      </c>
      <c r="B37" s="165">
        <v>45295</v>
      </c>
      <c r="C37" s="163" t="s">
        <v>50</v>
      </c>
      <c r="D37" s="163">
        <v>23</v>
      </c>
      <c r="E37" s="166">
        <f t="shared" si="0"/>
        <v>3770</v>
      </c>
      <c r="F37" s="162" t="s">
        <v>144</v>
      </c>
      <c r="G37" s="162" t="s">
        <v>75</v>
      </c>
      <c r="H37" s="10" t="s">
        <v>69</v>
      </c>
      <c r="I37" s="138" t="s">
        <v>34</v>
      </c>
      <c r="J37" s="27"/>
      <c r="K37" s="27"/>
      <c r="L37" s="27"/>
      <c r="M37" s="89"/>
    </row>
    <row r="38" spans="1:17" x14ac:dyDescent="0.2">
      <c r="A38" s="165" t="s">
        <v>19</v>
      </c>
      <c r="B38" s="165">
        <v>45295</v>
      </c>
      <c r="C38" s="163" t="s">
        <v>47</v>
      </c>
      <c r="D38" s="163">
        <v>35</v>
      </c>
      <c r="E38" s="166">
        <f t="shared" si="0"/>
        <v>5510</v>
      </c>
      <c r="F38" s="162" t="s">
        <v>145</v>
      </c>
      <c r="G38" s="162" t="s">
        <v>75</v>
      </c>
      <c r="H38" s="10" t="s">
        <v>123</v>
      </c>
      <c r="I38" s="138" t="s">
        <v>18</v>
      </c>
      <c r="J38" s="27"/>
      <c r="K38" s="27"/>
      <c r="L38" s="27"/>
      <c r="M38" s="89"/>
    </row>
    <row r="39" spans="1:17" x14ac:dyDescent="0.2">
      <c r="A39" s="165" t="s">
        <v>19</v>
      </c>
      <c r="B39" s="165">
        <v>45295</v>
      </c>
      <c r="C39" s="163" t="s">
        <v>20</v>
      </c>
      <c r="D39" s="163">
        <v>36</v>
      </c>
      <c r="E39" s="166">
        <f t="shared" si="0"/>
        <v>5655</v>
      </c>
      <c r="F39" s="162" t="s">
        <v>146</v>
      </c>
      <c r="G39" s="162" t="s">
        <v>68</v>
      </c>
      <c r="H39" s="10" t="s">
        <v>147</v>
      </c>
      <c r="I39" s="138" t="s">
        <v>18</v>
      </c>
      <c r="J39" s="27"/>
      <c r="K39" s="27"/>
      <c r="L39" s="27"/>
      <c r="M39" s="89"/>
    </row>
    <row r="40" spans="1:17" x14ac:dyDescent="0.2">
      <c r="A40" s="165" t="s">
        <v>24</v>
      </c>
      <c r="B40" s="165">
        <v>45296</v>
      </c>
      <c r="C40" s="163" t="s">
        <v>148</v>
      </c>
      <c r="D40" s="163">
        <v>30</v>
      </c>
      <c r="E40" s="166">
        <f t="shared" si="0"/>
        <v>4785</v>
      </c>
      <c r="F40" s="162" t="s">
        <v>129</v>
      </c>
      <c r="G40" s="162" t="s">
        <v>149</v>
      </c>
      <c r="H40" s="10" t="s">
        <v>62</v>
      </c>
      <c r="I40" s="138" t="s">
        <v>34</v>
      </c>
      <c r="J40" s="27"/>
      <c r="K40" s="27"/>
      <c r="L40" s="27"/>
      <c r="M40" s="89"/>
    </row>
    <row r="41" spans="1:17" x14ac:dyDescent="0.2">
      <c r="A41" s="165" t="s">
        <v>8</v>
      </c>
      <c r="B41" s="165">
        <v>45299</v>
      </c>
      <c r="C41" s="163" t="s">
        <v>64</v>
      </c>
      <c r="D41" s="163">
        <v>32</v>
      </c>
      <c r="E41" s="166">
        <f t="shared" si="0"/>
        <v>5075</v>
      </c>
      <c r="F41" s="162" t="s">
        <v>10</v>
      </c>
      <c r="G41" s="162" t="s">
        <v>150</v>
      </c>
      <c r="H41" s="10" t="s">
        <v>12</v>
      </c>
      <c r="I41" s="140" t="s">
        <v>13</v>
      </c>
      <c r="J41" s="27"/>
      <c r="K41" s="27"/>
      <c r="L41" s="27"/>
      <c r="M41" s="89"/>
    </row>
    <row r="42" spans="1:17" x14ac:dyDescent="0.2">
      <c r="A42" s="165" t="s">
        <v>151</v>
      </c>
      <c r="B42" s="165">
        <v>45300</v>
      </c>
      <c r="C42" s="163" t="s">
        <v>152</v>
      </c>
      <c r="D42" s="163">
        <v>15</v>
      </c>
      <c r="E42" s="166">
        <f t="shared" si="0"/>
        <v>2610</v>
      </c>
      <c r="F42" s="162" t="s">
        <v>153</v>
      </c>
      <c r="G42" s="162" t="s">
        <v>16</v>
      </c>
      <c r="H42" s="10" t="s">
        <v>12</v>
      </c>
      <c r="I42" s="140" t="s">
        <v>34</v>
      </c>
      <c r="J42" s="27"/>
      <c r="K42" s="27"/>
      <c r="L42" s="27"/>
      <c r="M42" s="89"/>
    </row>
    <row r="43" spans="1:17" x14ac:dyDescent="0.2">
      <c r="A43" s="165" t="s">
        <v>33</v>
      </c>
      <c r="B43" s="165">
        <v>45668</v>
      </c>
      <c r="C43" s="163" t="s">
        <v>81</v>
      </c>
      <c r="D43" s="163">
        <v>48</v>
      </c>
      <c r="E43" s="166">
        <f t="shared" si="0"/>
        <v>7395</v>
      </c>
      <c r="F43" s="162" t="s">
        <v>137</v>
      </c>
      <c r="G43" s="162" t="s">
        <v>154</v>
      </c>
      <c r="H43" s="10" t="s">
        <v>56</v>
      </c>
      <c r="I43" s="140" t="s">
        <v>34</v>
      </c>
      <c r="J43" s="194"/>
      <c r="K43" s="27"/>
      <c r="L43" s="27"/>
      <c r="M43" s="89"/>
    </row>
    <row r="44" spans="1:17" x14ac:dyDescent="0.2">
      <c r="A44" s="165" t="s">
        <v>24</v>
      </c>
      <c r="B44" s="165">
        <v>45303</v>
      </c>
      <c r="C44" s="163" t="s">
        <v>148</v>
      </c>
      <c r="D44" s="163">
        <v>30</v>
      </c>
      <c r="E44" s="166">
        <f t="shared" si="0"/>
        <v>4785</v>
      </c>
      <c r="F44" s="162" t="s">
        <v>132</v>
      </c>
      <c r="G44" s="162" t="s">
        <v>155</v>
      </c>
      <c r="H44" s="10" t="s">
        <v>156</v>
      </c>
      <c r="I44" s="140" t="s">
        <v>34</v>
      </c>
      <c r="J44" s="27"/>
      <c r="K44" s="27"/>
      <c r="L44" s="27"/>
      <c r="M44" s="89"/>
    </row>
    <row r="45" spans="1:17" x14ac:dyDescent="0.2">
      <c r="A45" s="4" t="s">
        <v>33</v>
      </c>
      <c r="B45" s="4">
        <v>45308</v>
      </c>
      <c r="C45" s="2" t="s">
        <v>38</v>
      </c>
      <c r="D45" s="2">
        <v>34</v>
      </c>
      <c r="E45" s="166">
        <f t="shared" si="0"/>
        <v>5365</v>
      </c>
      <c r="F45" s="10" t="s">
        <v>129</v>
      </c>
      <c r="G45" s="10" t="s">
        <v>28</v>
      </c>
      <c r="H45" s="10" t="s">
        <v>134</v>
      </c>
      <c r="I45" s="140" t="s">
        <v>34</v>
      </c>
    </row>
    <row r="46" spans="1:17" x14ac:dyDescent="0.2">
      <c r="A46" s="163" t="s">
        <v>19</v>
      </c>
      <c r="B46" s="165">
        <v>45309</v>
      </c>
      <c r="C46" s="163" t="s">
        <v>47</v>
      </c>
      <c r="D46" s="163">
        <v>35</v>
      </c>
      <c r="E46" s="166">
        <f>SUM(D46*145)+435</f>
        <v>5510</v>
      </c>
      <c r="F46" s="162" t="s">
        <v>144</v>
      </c>
      <c r="G46" s="162" t="s">
        <v>149</v>
      </c>
      <c r="H46" s="162" t="s">
        <v>156</v>
      </c>
      <c r="I46" s="140" t="s">
        <v>18</v>
      </c>
      <c r="J46" s="27"/>
      <c r="K46" s="27"/>
      <c r="L46" s="27"/>
      <c r="M46" s="89"/>
    </row>
    <row r="47" spans="1:17" x14ac:dyDescent="0.2">
      <c r="A47" s="165" t="s">
        <v>19</v>
      </c>
      <c r="B47" s="165">
        <v>45309</v>
      </c>
      <c r="C47" s="163" t="s">
        <v>58</v>
      </c>
      <c r="D47" s="163">
        <v>30</v>
      </c>
      <c r="E47" s="166">
        <f t="shared" ref="E47:E49" si="4">SUM(D47*145)+435</f>
        <v>4785</v>
      </c>
      <c r="F47" s="162" t="s">
        <v>93</v>
      </c>
      <c r="G47" s="162" t="s">
        <v>155</v>
      </c>
      <c r="H47" s="162" t="s">
        <v>44</v>
      </c>
      <c r="I47" s="195" t="s">
        <v>34</v>
      </c>
      <c r="J47" s="27"/>
      <c r="K47" s="27"/>
      <c r="L47" s="27"/>
      <c r="M47" s="231"/>
      <c r="N47" s="231"/>
      <c r="O47" s="231"/>
      <c r="P47" s="231"/>
      <c r="Q47" s="231"/>
    </row>
    <row r="48" spans="1:17" x14ac:dyDescent="0.2">
      <c r="A48" s="165" t="s">
        <v>24</v>
      </c>
      <c r="B48" s="165">
        <v>45310</v>
      </c>
      <c r="C48" s="163" t="s">
        <v>38</v>
      </c>
      <c r="D48" s="163">
        <v>34</v>
      </c>
      <c r="E48" s="166">
        <f t="shared" si="4"/>
        <v>5365</v>
      </c>
      <c r="F48" s="162" t="s">
        <v>132</v>
      </c>
      <c r="G48" s="162" t="s">
        <v>157</v>
      </c>
      <c r="H48" s="10" t="s">
        <v>36</v>
      </c>
      <c r="I48" s="138" t="s">
        <v>18</v>
      </c>
      <c r="J48" s="27"/>
      <c r="K48" s="27"/>
      <c r="L48" s="27"/>
      <c r="M48" s="89"/>
    </row>
    <row r="49" spans="1:13" x14ac:dyDescent="0.2">
      <c r="A49" s="163" t="s">
        <v>24</v>
      </c>
      <c r="B49" s="165">
        <v>45310</v>
      </c>
      <c r="C49" s="163" t="s">
        <v>15</v>
      </c>
      <c r="D49" s="163">
        <v>12</v>
      </c>
      <c r="E49" s="166">
        <f t="shared" si="4"/>
        <v>2175</v>
      </c>
      <c r="F49" s="162" t="s">
        <v>10</v>
      </c>
      <c r="G49" s="162" t="s">
        <v>56</v>
      </c>
      <c r="H49" s="162" t="s">
        <v>16</v>
      </c>
      <c r="I49" s="138" t="s">
        <v>34</v>
      </c>
      <c r="J49" s="27"/>
      <c r="K49" s="27"/>
      <c r="L49" s="27"/>
      <c r="M49" s="89"/>
    </row>
    <row r="50" spans="1:13" x14ac:dyDescent="0.2">
      <c r="A50" s="163" t="s">
        <v>24</v>
      </c>
      <c r="B50" s="165">
        <v>45317</v>
      </c>
      <c r="C50" s="163" t="s">
        <v>158</v>
      </c>
      <c r="D50" s="163">
        <v>37</v>
      </c>
      <c r="E50" s="166">
        <f>SUM(D50*145)+435</f>
        <v>5800</v>
      </c>
      <c r="F50" s="162" t="s">
        <v>10</v>
      </c>
      <c r="G50" s="162" t="s">
        <v>123</v>
      </c>
      <c r="H50" s="162" t="s">
        <v>16</v>
      </c>
      <c r="I50" s="138" t="s">
        <v>18</v>
      </c>
      <c r="J50" s="27"/>
      <c r="K50" s="27"/>
      <c r="L50" s="27"/>
    </row>
    <row r="51" spans="1:13" ht="15.75" x14ac:dyDescent="0.25">
      <c r="A51" s="168" t="s">
        <v>86</v>
      </c>
      <c r="B51" s="169"/>
      <c r="C51" s="170"/>
      <c r="D51" s="170"/>
      <c r="E51" s="162"/>
      <c r="F51" s="171"/>
      <c r="G51" s="171"/>
      <c r="H51" s="171"/>
      <c r="I51" s="9"/>
      <c r="J51" s="177"/>
      <c r="K51" s="177"/>
      <c r="L51" s="177"/>
      <c r="M51" s="89"/>
    </row>
    <row r="52" spans="1:13" x14ac:dyDescent="0.2">
      <c r="A52" s="163" t="s">
        <v>19</v>
      </c>
      <c r="B52" s="165">
        <v>45323</v>
      </c>
      <c r="C52" s="163" t="s">
        <v>50</v>
      </c>
      <c r="D52" s="163">
        <v>23</v>
      </c>
      <c r="E52" s="166">
        <f t="shared" ref="E52:E55" si="5">SUM(D52*145)+435</f>
        <v>3770</v>
      </c>
      <c r="F52" s="162" t="s">
        <v>21</v>
      </c>
      <c r="G52" s="162" t="s">
        <v>22</v>
      </c>
      <c r="H52" s="175" t="s">
        <v>83</v>
      </c>
      <c r="I52" s="48" t="s">
        <v>18</v>
      </c>
      <c r="J52" s="27"/>
      <c r="K52" s="27"/>
      <c r="L52" s="27"/>
      <c r="M52" s="89"/>
    </row>
    <row r="53" spans="1:13" x14ac:dyDescent="0.2">
      <c r="A53" s="163" t="s">
        <v>19</v>
      </c>
      <c r="B53" s="165">
        <v>45689</v>
      </c>
      <c r="C53" s="163" t="s">
        <v>159</v>
      </c>
      <c r="D53" s="163">
        <v>34</v>
      </c>
      <c r="E53" s="166">
        <f t="shared" si="5"/>
        <v>5365</v>
      </c>
      <c r="F53" s="162" t="s">
        <v>10</v>
      </c>
      <c r="G53" s="162" t="s">
        <v>27</v>
      </c>
      <c r="H53" s="175" t="s">
        <v>16</v>
      </c>
      <c r="I53" s="48" t="s">
        <v>34</v>
      </c>
      <c r="J53" s="27"/>
      <c r="K53" s="27"/>
      <c r="L53" s="27"/>
      <c r="M53" s="89"/>
    </row>
    <row r="54" spans="1:13" x14ac:dyDescent="0.2">
      <c r="A54" s="163" t="s">
        <v>24</v>
      </c>
      <c r="B54" s="165">
        <v>45331</v>
      </c>
      <c r="C54" s="163" t="s">
        <v>160</v>
      </c>
      <c r="D54" s="163">
        <v>33</v>
      </c>
      <c r="E54" s="166">
        <f t="shared" si="5"/>
        <v>5220</v>
      </c>
      <c r="F54" s="162" t="s">
        <v>10</v>
      </c>
      <c r="G54" s="162" t="s">
        <v>123</v>
      </c>
      <c r="H54" s="175" t="s">
        <v>16</v>
      </c>
      <c r="I54" s="48" t="s">
        <v>34</v>
      </c>
      <c r="J54" s="27"/>
      <c r="K54" s="27"/>
      <c r="L54" s="27"/>
      <c r="M54" s="89"/>
    </row>
    <row r="55" spans="1:13" x14ac:dyDescent="0.2">
      <c r="A55" s="163" t="s">
        <v>19</v>
      </c>
      <c r="B55" s="165">
        <v>45337</v>
      </c>
      <c r="C55" s="163" t="s">
        <v>124</v>
      </c>
      <c r="D55" s="163">
        <v>18</v>
      </c>
      <c r="E55" s="166">
        <f t="shared" si="5"/>
        <v>3045</v>
      </c>
      <c r="F55" s="162" t="s">
        <v>21</v>
      </c>
      <c r="G55" s="162" t="s">
        <v>41</v>
      </c>
      <c r="H55" s="175" t="s">
        <v>44</v>
      </c>
      <c r="I55" s="48" t="s">
        <v>18</v>
      </c>
      <c r="J55" s="27"/>
      <c r="K55" s="27"/>
      <c r="L55" s="27"/>
      <c r="M55" s="89"/>
    </row>
    <row r="56" spans="1:13" x14ac:dyDescent="0.2">
      <c r="A56" s="165" t="s">
        <v>19</v>
      </c>
      <c r="B56" s="165">
        <v>45337</v>
      </c>
      <c r="C56" s="163" t="s">
        <v>45</v>
      </c>
      <c r="D56" s="163">
        <v>36</v>
      </c>
      <c r="E56" s="166">
        <f>SUM(D56*145)+435</f>
        <v>5655</v>
      </c>
      <c r="F56" s="162" t="s">
        <v>10</v>
      </c>
      <c r="G56" s="162" t="s">
        <v>27</v>
      </c>
      <c r="H56" s="162" t="s">
        <v>16</v>
      </c>
      <c r="I56" s="48" t="s">
        <v>34</v>
      </c>
      <c r="J56" s="27"/>
      <c r="K56" s="27"/>
      <c r="L56" s="27"/>
      <c r="M56" s="89"/>
    </row>
    <row r="57" spans="1:13" x14ac:dyDescent="0.2">
      <c r="A57" s="165" t="s">
        <v>8</v>
      </c>
      <c r="B57" s="165">
        <v>45341</v>
      </c>
      <c r="C57" s="163" t="s">
        <v>161</v>
      </c>
      <c r="D57" s="163">
        <v>48</v>
      </c>
      <c r="E57" s="166">
        <f t="shared" ref="E57:E58" si="6">SUM(D57*145)+435</f>
        <v>7395</v>
      </c>
      <c r="F57" s="162" t="s">
        <v>10</v>
      </c>
      <c r="G57" s="162" t="s">
        <v>73</v>
      </c>
      <c r="H57" s="162" t="s">
        <v>12</v>
      </c>
      <c r="I57" s="48" t="s">
        <v>18</v>
      </c>
      <c r="J57" s="27"/>
      <c r="K57" s="27"/>
      <c r="L57" s="27"/>
      <c r="M57" s="89"/>
    </row>
    <row r="58" spans="1:13" x14ac:dyDescent="0.2">
      <c r="A58" s="163" t="s">
        <v>151</v>
      </c>
      <c r="B58" s="165">
        <v>45712</v>
      </c>
      <c r="C58" s="163" t="s">
        <v>63</v>
      </c>
      <c r="D58" s="163">
        <v>34</v>
      </c>
      <c r="E58" s="166">
        <f t="shared" si="6"/>
        <v>5365</v>
      </c>
      <c r="F58" s="162" t="s">
        <v>10</v>
      </c>
      <c r="G58" s="162" t="s">
        <v>46</v>
      </c>
      <c r="H58" s="162" t="s">
        <v>12</v>
      </c>
      <c r="I58" s="138" t="s">
        <v>34</v>
      </c>
      <c r="J58" s="27"/>
      <c r="K58" s="27"/>
      <c r="L58" s="27"/>
      <c r="M58" s="61"/>
    </row>
    <row r="59" spans="1:13" ht="15.75" x14ac:dyDescent="0.25">
      <c r="A59" s="33" t="s">
        <v>87</v>
      </c>
      <c r="B59" s="38"/>
      <c r="C59" s="5"/>
      <c r="D59" s="5"/>
      <c r="E59" s="167"/>
      <c r="F59" s="35"/>
      <c r="G59" s="35"/>
      <c r="H59" s="35"/>
      <c r="I59" s="143"/>
      <c r="J59" s="177"/>
      <c r="K59" s="177"/>
      <c r="L59" s="177"/>
      <c r="M59" s="89"/>
    </row>
    <row r="60" spans="1:13" x14ac:dyDescent="0.2">
      <c r="A60" s="165" t="s">
        <v>19</v>
      </c>
      <c r="B60" s="165">
        <v>45717</v>
      </c>
      <c r="C60" s="163" t="s">
        <v>50</v>
      </c>
      <c r="D60" s="163">
        <v>23</v>
      </c>
      <c r="E60" s="166">
        <f>SUM(D60*145)+435</f>
        <v>3770</v>
      </c>
      <c r="F60" s="162" t="s">
        <v>145</v>
      </c>
      <c r="G60" s="162" t="s">
        <v>162</v>
      </c>
      <c r="H60" s="162" t="s">
        <v>123</v>
      </c>
      <c r="I60" s="139" t="s">
        <v>34</v>
      </c>
      <c r="J60" s="27"/>
      <c r="K60" s="27"/>
      <c r="L60" s="27"/>
      <c r="M60" s="89"/>
    </row>
    <row r="61" spans="1:13" x14ac:dyDescent="0.2">
      <c r="A61" s="163" t="s">
        <v>33</v>
      </c>
      <c r="B61" s="165">
        <v>45723</v>
      </c>
      <c r="C61" s="163" t="s">
        <v>142</v>
      </c>
      <c r="D61" s="163">
        <v>41</v>
      </c>
      <c r="E61" s="166">
        <f t="shared" ref="E61" si="7">SUM(D61*145)+435</f>
        <v>6380</v>
      </c>
      <c r="F61" s="162" t="s">
        <v>144</v>
      </c>
      <c r="G61" s="162" t="s">
        <v>46</v>
      </c>
      <c r="H61" s="175" t="s">
        <v>12</v>
      </c>
      <c r="I61" s="138" t="s">
        <v>34</v>
      </c>
      <c r="J61" s="27"/>
      <c r="K61" s="27"/>
      <c r="L61" s="27"/>
      <c r="M61" s="89"/>
    </row>
    <row r="62" spans="1:13" x14ac:dyDescent="0.2">
      <c r="A62" s="207" t="s">
        <v>19</v>
      </c>
      <c r="B62" s="4">
        <v>45359</v>
      </c>
      <c r="C62" s="2" t="s">
        <v>35</v>
      </c>
      <c r="D62" s="2">
        <v>24</v>
      </c>
      <c r="E62" s="137">
        <f t="shared" ref="E62:E64" si="8">SUM(D62*145)+435</f>
        <v>3915</v>
      </c>
      <c r="F62" s="10" t="s">
        <v>144</v>
      </c>
      <c r="G62" s="10" t="s">
        <v>55</v>
      </c>
      <c r="H62" s="10" t="s">
        <v>56</v>
      </c>
      <c r="I62" s="140" t="s">
        <v>34</v>
      </c>
      <c r="K62" s="89"/>
      <c r="L62" s="89"/>
    </row>
    <row r="63" spans="1:13" x14ac:dyDescent="0.2">
      <c r="A63" s="163" t="s">
        <v>19</v>
      </c>
      <c r="B63" s="165">
        <v>45731</v>
      </c>
      <c r="C63" s="163" t="s">
        <v>142</v>
      </c>
      <c r="D63" s="163">
        <v>41</v>
      </c>
      <c r="E63" s="166">
        <f>SUM(D63*145)+435</f>
        <v>6380</v>
      </c>
      <c r="F63" s="162" t="s">
        <v>145</v>
      </c>
      <c r="G63" s="206" t="s">
        <v>163</v>
      </c>
      <c r="H63" s="175" t="s">
        <v>62</v>
      </c>
      <c r="I63" s="142" t="s">
        <v>34</v>
      </c>
      <c r="J63" s="27"/>
      <c r="K63" s="27"/>
      <c r="L63" s="27"/>
      <c r="M63" s="89"/>
    </row>
    <row r="64" spans="1:13" x14ac:dyDescent="0.2">
      <c r="A64" s="196" t="s">
        <v>24</v>
      </c>
      <c r="B64" s="197">
        <v>45367</v>
      </c>
      <c r="C64" s="198" t="s">
        <v>58</v>
      </c>
      <c r="D64" s="198">
        <v>30</v>
      </c>
      <c r="E64" s="199">
        <f t="shared" si="8"/>
        <v>4785</v>
      </c>
      <c r="F64" s="200" t="s">
        <v>132</v>
      </c>
      <c r="G64" s="200" t="s">
        <v>126</v>
      </c>
      <c r="H64" s="200" t="s">
        <v>62</v>
      </c>
      <c r="I64" s="138" t="s">
        <v>34</v>
      </c>
      <c r="K64" s="89"/>
      <c r="L64" s="89"/>
    </row>
    <row r="65" spans="1:23" x14ac:dyDescent="0.2">
      <c r="A65" s="201" t="s">
        <v>24</v>
      </c>
      <c r="B65" s="202">
        <v>45367</v>
      </c>
      <c r="C65" s="203" t="s">
        <v>58</v>
      </c>
      <c r="D65" s="203"/>
      <c r="E65" s="204"/>
      <c r="F65" s="205" t="s">
        <v>129</v>
      </c>
      <c r="G65" s="205" t="s">
        <v>126</v>
      </c>
      <c r="H65" s="205" t="s">
        <v>44</v>
      </c>
      <c r="I65" s="140"/>
      <c r="K65" s="89"/>
      <c r="L65" s="89"/>
    </row>
    <row r="66" spans="1:23" x14ac:dyDescent="0.2">
      <c r="A66" s="163" t="s">
        <v>29</v>
      </c>
      <c r="B66" s="165">
        <v>45734</v>
      </c>
      <c r="C66" s="163" t="s">
        <v>142</v>
      </c>
      <c r="D66" s="163">
        <v>41</v>
      </c>
      <c r="E66" s="166">
        <f>SUM(D66*145)+435</f>
        <v>6380</v>
      </c>
      <c r="F66" s="162" t="s">
        <v>129</v>
      </c>
      <c r="G66" s="162" t="s">
        <v>73</v>
      </c>
      <c r="H66" s="175" t="s">
        <v>12</v>
      </c>
      <c r="I66" s="142" t="s">
        <v>34</v>
      </c>
      <c r="J66" s="27"/>
      <c r="K66" s="27"/>
      <c r="L66" s="27"/>
      <c r="M66" s="89"/>
    </row>
    <row r="67" spans="1:23" x14ac:dyDescent="0.2">
      <c r="A67" s="2"/>
      <c r="B67" s="4"/>
      <c r="C67" s="2"/>
      <c r="D67" s="181">
        <f>SUM(D4:D65)</f>
        <v>1593</v>
      </c>
      <c r="E67" s="181">
        <f>SUM(E4:E66)</f>
        <v>261105</v>
      </c>
      <c r="F67" s="152" t="s">
        <v>88</v>
      </c>
      <c r="G67" s="152">
        <v>2150</v>
      </c>
      <c r="H67" s="10"/>
      <c r="I67" s="9"/>
      <c r="K67" s="89"/>
      <c r="L67" s="89"/>
    </row>
    <row r="68" spans="1:23" ht="15.75" x14ac:dyDescent="0.25">
      <c r="A68" s="2"/>
      <c r="B68" s="4"/>
      <c r="C68" s="2"/>
      <c r="D68" s="104"/>
      <c r="E68" s="104"/>
      <c r="F68" s="152" t="s">
        <v>89</v>
      </c>
      <c r="G68" s="152">
        <v>1650</v>
      </c>
      <c r="H68" s="10"/>
      <c r="I68" s="63"/>
    </row>
    <row r="69" spans="1:23" ht="15.75" x14ac:dyDescent="0.25">
      <c r="A69" s="2"/>
      <c r="B69" s="4"/>
      <c r="C69" s="2"/>
      <c r="D69" s="104"/>
      <c r="E69" s="104"/>
      <c r="F69" s="152"/>
      <c r="G69" s="152"/>
      <c r="H69" s="10"/>
      <c r="I69" s="63"/>
    </row>
    <row r="70" spans="1:23" ht="15.75" x14ac:dyDescent="0.25">
      <c r="A70" s="154" t="s">
        <v>90</v>
      </c>
      <c r="B70" s="155"/>
      <c r="C70" s="156"/>
      <c r="F70" s="3" t="s">
        <v>18</v>
      </c>
      <c r="G70" s="3"/>
      <c r="H70" t="s">
        <v>91</v>
      </c>
      <c r="I70" s="32" t="s">
        <v>92</v>
      </c>
    </row>
    <row r="71" spans="1:23" ht="15.75" x14ac:dyDescent="0.25">
      <c r="A71" s="159" t="s">
        <v>93</v>
      </c>
      <c r="C71" s="158"/>
      <c r="D71" s="13"/>
      <c r="H71" s="186" t="s">
        <v>94</v>
      </c>
      <c r="M71" s="61"/>
      <c r="V71" s="230"/>
      <c r="W71" s="230"/>
    </row>
    <row r="72" spans="1:23" ht="15.75" x14ac:dyDescent="0.25">
      <c r="A72" s="154" t="s">
        <v>95</v>
      </c>
      <c r="B72" s="155"/>
      <c r="C72" s="156"/>
      <c r="F72" s="3" t="s">
        <v>66</v>
      </c>
      <c r="G72" s="3"/>
      <c r="H72" s="8" t="s">
        <v>96</v>
      </c>
      <c r="I72" s="31" t="s">
        <v>164</v>
      </c>
      <c r="M72" s="185"/>
      <c r="V72" s="89"/>
      <c r="W72" s="89"/>
    </row>
    <row r="73" spans="1:23" ht="15.75" x14ac:dyDescent="0.25">
      <c r="A73" s="160" t="s">
        <v>97</v>
      </c>
      <c r="B73" s="43"/>
      <c r="C73" s="158"/>
      <c r="D73" s="19"/>
      <c r="H73" s="186" t="s">
        <v>98</v>
      </c>
      <c r="V73" s="89"/>
      <c r="W73" s="89"/>
    </row>
    <row r="74" spans="1:23" ht="15.75" x14ac:dyDescent="0.25">
      <c r="A74" s="154" t="s">
        <v>99</v>
      </c>
      <c r="B74" s="155"/>
      <c r="C74" s="156"/>
      <c r="F74" s="3" t="s">
        <v>34</v>
      </c>
      <c r="G74" s="3"/>
      <c r="H74" s="8"/>
      <c r="I74" s="103" t="s">
        <v>100</v>
      </c>
      <c r="V74" s="89"/>
      <c r="W74" s="89"/>
    </row>
    <row r="75" spans="1:23" ht="15.75" x14ac:dyDescent="0.25">
      <c r="A75" s="160" t="s">
        <v>101</v>
      </c>
      <c r="B75" s="43"/>
      <c r="C75" s="161"/>
      <c r="H75" s="186" t="s">
        <v>102</v>
      </c>
    </row>
    <row r="76" spans="1:23" ht="15.75" x14ac:dyDescent="0.25">
      <c r="A76" s="1"/>
      <c r="F76" s="3" t="s">
        <v>37</v>
      </c>
      <c r="G76" s="3"/>
      <c r="H76" s="8"/>
      <c r="I76" s="31" t="s">
        <v>103</v>
      </c>
      <c r="J76" s="186"/>
    </row>
    <row r="77" spans="1:23" ht="15.75" x14ac:dyDescent="0.25">
      <c r="A77" s="1"/>
      <c r="F77" s="3"/>
      <c r="G77" s="3"/>
      <c r="H77" s="186" t="s">
        <v>104</v>
      </c>
      <c r="I77" s="31"/>
      <c r="J77" s="186"/>
    </row>
    <row r="78" spans="1:23" ht="15.75" x14ac:dyDescent="0.25">
      <c r="A78" s="1"/>
      <c r="F78" s="3" t="s">
        <v>105</v>
      </c>
      <c r="G78" s="3"/>
      <c r="H78" s="8"/>
      <c r="I78" s="103" t="s">
        <v>106</v>
      </c>
    </row>
    <row r="79" spans="1:23" ht="15.75" x14ac:dyDescent="0.25">
      <c r="A79" s="1"/>
      <c r="F79" s="3"/>
      <c r="G79" s="3"/>
      <c r="H79" s="186" t="s">
        <v>107</v>
      </c>
      <c r="I79" s="31"/>
      <c r="J79" s="186"/>
    </row>
    <row r="80" spans="1:23" ht="15.75" x14ac:dyDescent="0.25">
      <c r="A80" s="1"/>
      <c r="F80" s="3" t="s">
        <v>13</v>
      </c>
      <c r="G80" s="3"/>
      <c r="H80" s="8"/>
      <c r="I80" s="31" t="s">
        <v>108</v>
      </c>
      <c r="J80" s="186"/>
    </row>
    <row r="81" spans="1:10" ht="15.75" x14ac:dyDescent="0.25">
      <c r="A81" s="1"/>
      <c r="F81" s="3"/>
      <c r="G81" s="3"/>
      <c r="H81" s="186" t="s">
        <v>109</v>
      </c>
      <c r="I81" s="31"/>
      <c r="J81" s="186"/>
    </row>
    <row r="82" spans="1:10" x14ac:dyDescent="0.2">
      <c r="A82" s="2"/>
      <c r="E82" s="8"/>
      <c r="F82" s="21"/>
      <c r="G82" s="21"/>
      <c r="H82" s="27"/>
      <c r="I82" s="9"/>
    </row>
    <row r="83" spans="1:10" hidden="1" x14ac:dyDescent="0.2">
      <c r="C83" s="182" t="s">
        <v>112</v>
      </c>
      <c r="E83" s="41" t="e">
        <f>#REF!*0.06</f>
        <v>#REF!</v>
      </c>
    </row>
    <row r="84" spans="1:10" hidden="1" x14ac:dyDescent="0.2"/>
    <row r="85" spans="1:10" hidden="1" x14ac:dyDescent="0.2">
      <c r="C85" s="182" t="s">
        <v>113</v>
      </c>
      <c r="D85" s="182"/>
      <c r="E85" s="41" t="e">
        <f>SUM(E83:E83)</f>
        <v>#REF!</v>
      </c>
    </row>
    <row r="86" spans="1:10" hidden="1" x14ac:dyDescent="0.2"/>
    <row r="87" spans="1:10" hidden="1" x14ac:dyDescent="0.2">
      <c r="D87" s="152" t="s">
        <v>114</v>
      </c>
      <c r="E87" s="152" t="s">
        <v>115</v>
      </c>
      <c r="F87" s="152" t="s">
        <v>116</v>
      </c>
      <c r="G87" s="152"/>
    </row>
    <row r="88" spans="1:10" hidden="1" x14ac:dyDescent="0.2"/>
    <row r="89" spans="1:10" hidden="1" x14ac:dyDescent="0.2">
      <c r="C89" t="s">
        <v>117</v>
      </c>
      <c r="D89" s="8" t="e">
        <f>#REF!+#REF!+#REF!+#REF!+#REF!+#REF!+#REF!+#REF!</f>
        <v>#REF!</v>
      </c>
      <c r="E89" s="8" t="e">
        <f>D89*0.06</f>
        <v>#REF!</v>
      </c>
      <c r="F89" s="8" t="e">
        <f>SUM(D89:E89)</f>
        <v>#REF!</v>
      </c>
      <c r="G89" s="8"/>
    </row>
    <row r="90" spans="1:10" hidden="1" x14ac:dyDescent="0.2">
      <c r="C90" t="s">
        <v>118</v>
      </c>
      <c r="D90" s="8" t="e">
        <f>#REF!+#REF!</f>
        <v>#REF!</v>
      </c>
      <c r="E90" s="8" t="e">
        <f t="shared" ref="E90:E93" si="9">D90*0.06</f>
        <v>#REF!</v>
      </c>
      <c r="F90" s="8" t="e">
        <f t="shared" ref="F90:F93" si="10">SUM(D90:E90)</f>
        <v>#REF!</v>
      </c>
      <c r="G90" s="8"/>
    </row>
    <row r="91" spans="1:10" hidden="1" x14ac:dyDescent="0.2">
      <c r="C91" t="s">
        <v>119</v>
      </c>
      <c r="D91" s="8" t="e">
        <f>#REF!+#REF!+#REF!+#REF!+#REF!+#REF!+#REF!+#REF!+#REF!+#REF!</f>
        <v>#REF!</v>
      </c>
      <c r="E91" s="8" t="e">
        <f>D91*0.06</f>
        <v>#REF!</v>
      </c>
      <c r="F91" s="8" t="e">
        <f>SUM(D91:E91)</f>
        <v>#REF!</v>
      </c>
      <c r="G91" s="8"/>
    </row>
    <row r="92" spans="1:10" hidden="1" x14ac:dyDescent="0.2">
      <c r="C92" t="s">
        <v>120</v>
      </c>
      <c r="D92">
        <v>0</v>
      </c>
      <c r="E92" s="8">
        <f>D92*0.06</f>
        <v>0</v>
      </c>
      <c r="F92" s="8">
        <f>SUM(D92:E92)</f>
        <v>0</v>
      </c>
      <c r="G92" s="8"/>
    </row>
    <row r="93" spans="1:10" hidden="1" x14ac:dyDescent="0.2">
      <c r="D93" s="41" t="e">
        <f>SUM(D89:D92)</f>
        <v>#REF!</v>
      </c>
      <c r="E93" s="41" t="e">
        <f t="shared" si="9"/>
        <v>#REF!</v>
      </c>
      <c r="F93" s="41" t="e">
        <f t="shared" si="10"/>
        <v>#REF!</v>
      </c>
      <c r="G93" s="41"/>
    </row>
  </sheetData>
  <mergeCells count="2">
    <mergeCell ref="M47:Q47"/>
    <mergeCell ref="V71:W71"/>
  </mergeCells>
  <hyperlinks>
    <hyperlink ref="H75" r:id="rId1" xr:uid="{DABBB0C0-3F48-4D34-B1C0-655F3AFA4628}"/>
    <hyperlink ref="H77" r:id="rId2" xr:uid="{7C15E85F-ABFE-443A-AFC1-C04CAF611EB1}"/>
    <hyperlink ref="H79" r:id="rId3" xr:uid="{3C5774ED-82A9-42AA-8DE4-26D68DCCE0EC}"/>
    <hyperlink ref="H71" r:id="rId4" xr:uid="{11CBA137-1796-42DC-B675-926572937A9F}"/>
    <hyperlink ref="H81" r:id="rId5" xr:uid="{72E9569F-D359-4EA1-B772-E00209927FB9}"/>
    <hyperlink ref="H73" r:id="rId6" xr:uid="{E448A18C-F5F4-4118-BF4C-8C862A1FA7A6}"/>
  </hyperlinks>
  <pageMargins left="0.7" right="0.7" top="0.75" bottom="0.75" header="0.3" footer="0.3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08"/>
  <sheetViews>
    <sheetView workbookViewId="0">
      <selection activeCell="D64" sqref="D64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style="8" bestFit="1" customWidth="1"/>
    <col min="5" max="5" width="7.42578125" style="8" customWidth="1"/>
    <col min="6" max="6" width="17.140625" hidden="1" customWidth="1"/>
    <col min="7" max="7" width="7.85546875" style="62" bestFit="1" customWidth="1"/>
    <col min="8" max="8" width="9.140625" style="2"/>
    <col min="9" max="9" width="14.42578125" style="9" bestFit="1" customWidth="1"/>
    <col min="12" max="12" width="12.28515625" bestFit="1" customWidth="1"/>
  </cols>
  <sheetData>
    <row r="1" spans="1:9" s="18" customFormat="1" ht="20.25" x14ac:dyDescent="0.3">
      <c r="A1" s="5" t="s">
        <v>483</v>
      </c>
      <c r="B1" s="19"/>
      <c r="C1" s="19"/>
      <c r="D1" s="52"/>
      <c r="E1" s="52"/>
      <c r="F1" s="19"/>
      <c r="G1" s="82"/>
      <c r="H1" s="19"/>
      <c r="I1" s="83"/>
    </row>
    <row r="2" spans="1:9" s="14" customFormat="1" ht="15.75" x14ac:dyDescent="0.25">
      <c r="A2" s="19"/>
      <c r="B2" s="19"/>
      <c r="C2" s="19" t="s">
        <v>1</v>
      </c>
      <c r="D2" s="52" t="s">
        <v>2</v>
      </c>
      <c r="E2" s="52" t="s">
        <v>3</v>
      </c>
      <c r="F2" s="19"/>
      <c r="G2" s="82" t="s">
        <v>4</v>
      </c>
      <c r="H2" s="19" t="s">
        <v>5</v>
      </c>
      <c r="I2" s="54" t="s">
        <v>6</v>
      </c>
    </row>
    <row r="3" spans="1:9" s="38" customFormat="1" ht="15.75" x14ac:dyDescent="0.25">
      <c r="A3" s="5" t="s">
        <v>14</v>
      </c>
      <c r="B3" s="5"/>
      <c r="C3" s="5"/>
      <c r="D3" s="34"/>
      <c r="E3" s="34"/>
      <c r="F3" s="5"/>
      <c r="G3" s="84"/>
      <c r="H3" s="5"/>
      <c r="I3" s="39"/>
    </row>
    <row r="4" spans="1:9" s="3" customFormat="1" ht="13.5" customHeight="1" x14ac:dyDescent="0.2">
      <c r="A4" s="4">
        <v>38987</v>
      </c>
      <c r="B4" s="2" t="s">
        <v>358</v>
      </c>
      <c r="C4" s="2">
        <v>15</v>
      </c>
      <c r="D4" s="7">
        <f>SUM(C4*80)</f>
        <v>1200</v>
      </c>
      <c r="E4" s="10" t="s">
        <v>10</v>
      </c>
      <c r="G4" s="30" t="s">
        <v>16</v>
      </c>
      <c r="H4" s="10" t="s">
        <v>12</v>
      </c>
      <c r="I4" s="47" t="s">
        <v>373</v>
      </c>
    </row>
    <row r="5" spans="1:9" s="38" customFormat="1" ht="15.75" x14ac:dyDescent="0.25">
      <c r="A5" s="33" t="s">
        <v>32</v>
      </c>
      <c r="B5" s="5"/>
      <c r="C5" s="5"/>
      <c r="D5" s="34"/>
      <c r="E5" s="35"/>
      <c r="G5" s="84"/>
      <c r="H5" s="34"/>
      <c r="I5" s="39"/>
    </row>
    <row r="6" spans="1:9" s="3" customFormat="1" ht="13.5" customHeight="1" x14ac:dyDescent="0.2">
      <c r="A6" s="4">
        <v>38997</v>
      </c>
      <c r="B6" s="2" t="s">
        <v>381</v>
      </c>
      <c r="C6" s="2">
        <v>48</v>
      </c>
      <c r="D6" s="7">
        <f t="shared" ref="D6:D16" si="0">SUM(C6*80)</f>
        <v>3840</v>
      </c>
      <c r="E6" s="10" t="s">
        <v>21</v>
      </c>
      <c r="G6" s="30" t="s">
        <v>126</v>
      </c>
      <c r="H6" s="30" t="s">
        <v>23</v>
      </c>
      <c r="I6" s="47" t="s">
        <v>464</v>
      </c>
    </row>
    <row r="7" spans="1:9" s="3" customFormat="1" x14ac:dyDescent="0.2">
      <c r="A7" s="4">
        <v>38997</v>
      </c>
      <c r="B7" s="2" t="s">
        <v>279</v>
      </c>
      <c r="C7" s="2">
        <v>24</v>
      </c>
      <c r="D7" s="7">
        <f t="shared" si="0"/>
        <v>1920</v>
      </c>
      <c r="E7" s="10" t="s">
        <v>475</v>
      </c>
      <c r="F7" s="6"/>
      <c r="G7" s="30" t="s">
        <v>126</v>
      </c>
      <c r="H7" s="30" t="s">
        <v>156</v>
      </c>
      <c r="I7" s="47" t="s">
        <v>462</v>
      </c>
    </row>
    <row r="8" spans="1:9" s="3" customFormat="1" x14ac:dyDescent="0.2">
      <c r="A8" s="4">
        <v>39001</v>
      </c>
      <c r="B8" s="2" t="s">
        <v>266</v>
      </c>
      <c r="C8" s="2">
        <v>32</v>
      </c>
      <c r="D8" s="7">
        <f t="shared" si="0"/>
        <v>2560</v>
      </c>
      <c r="E8" s="10" t="s">
        <v>10</v>
      </c>
      <c r="F8" s="6"/>
      <c r="G8" s="30" t="s">
        <v>46</v>
      </c>
      <c r="H8" s="30" t="s">
        <v>12</v>
      </c>
      <c r="I8" s="47" t="s">
        <v>373</v>
      </c>
    </row>
    <row r="9" spans="1:9" s="3" customFormat="1" x14ac:dyDescent="0.2">
      <c r="A9" s="4">
        <v>39003</v>
      </c>
      <c r="B9" s="2" t="s">
        <v>305</v>
      </c>
      <c r="C9" s="2">
        <v>20</v>
      </c>
      <c r="D9" s="7">
        <f t="shared" si="0"/>
        <v>1600</v>
      </c>
      <c r="E9" s="10" t="s">
        <v>10</v>
      </c>
      <c r="F9" s="6"/>
      <c r="G9" s="30" t="s">
        <v>28</v>
      </c>
      <c r="H9" s="30" t="s">
        <v>12</v>
      </c>
      <c r="I9" s="47" t="s">
        <v>373</v>
      </c>
    </row>
    <row r="10" spans="1:9" s="38" customFormat="1" ht="15.75" x14ac:dyDescent="0.25">
      <c r="A10" s="4">
        <v>39004</v>
      </c>
      <c r="B10" s="2" t="s">
        <v>250</v>
      </c>
      <c r="C10" s="2">
        <v>24</v>
      </c>
      <c r="D10" s="7">
        <f t="shared" si="0"/>
        <v>1920</v>
      </c>
      <c r="E10" s="10" t="s">
        <v>39</v>
      </c>
      <c r="F10" s="3"/>
      <c r="G10" s="30" t="s">
        <v>75</v>
      </c>
      <c r="H10" s="30" t="s">
        <v>69</v>
      </c>
      <c r="I10" s="47" t="s">
        <v>373</v>
      </c>
    </row>
    <row r="11" spans="1:9" s="3" customFormat="1" x14ac:dyDescent="0.2">
      <c r="A11" s="4">
        <v>39005</v>
      </c>
      <c r="B11" s="2" t="s">
        <v>310</v>
      </c>
      <c r="C11" s="2">
        <v>15</v>
      </c>
      <c r="D11" s="7">
        <f t="shared" si="0"/>
        <v>1200</v>
      </c>
      <c r="E11" s="10" t="s">
        <v>10</v>
      </c>
      <c r="F11" s="6"/>
      <c r="G11" s="30" t="s">
        <v>44</v>
      </c>
      <c r="H11" s="30" t="s">
        <v>143</v>
      </c>
      <c r="I11" s="47" t="s">
        <v>462</v>
      </c>
    </row>
    <row r="12" spans="1:9" s="3" customFormat="1" x14ac:dyDescent="0.2">
      <c r="A12" s="4">
        <v>39005</v>
      </c>
      <c r="B12" s="2" t="s">
        <v>258</v>
      </c>
      <c r="C12" s="2">
        <v>30</v>
      </c>
      <c r="D12" s="7">
        <f t="shared" si="0"/>
        <v>2400</v>
      </c>
      <c r="E12" s="10" t="s">
        <v>26</v>
      </c>
      <c r="F12" s="6"/>
      <c r="G12" s="30" t="s">
        <v>82</v>
      </c>
      <c r="H12" s="30" t="s">
        <v>62</v>
      </c>
      <c r="I12" s="47" t="s">
        <v>188</v>
      </c>
    </row>
    <row r="13" spans="1:9" s="3" customFormat="1" x14ac:dyDescent="0.2">
      <c r="A13" s="4">
        <v>39010</v>
      </c>
      <c r="B13" s="2" t="s">
        <v>330</v>
      </c>
      <c r="C13" s="2">
        <v>15</v>
      </c>
      <c r="D13" s="7">
        <f t="shared" si="0"/>
        <v>1200</v>
      </c>
      <c r="E13" s="10" t="s">
        <v>10</v>
      </c>
      <c r="F13" s="6"/>
      <c r="G13" s="30" t="s">
        <v>16</v>
      </c>
      <c r="H13" s="30" t="s">
        <v>12</v>
      </c>
      <c r="I13" s="47" t="s">
        <v>462</v>
      </c>
    </row>
    <row r="14" spans="1:9" s="3" customFormat="1" x14ac:dyDescent="0.2">
      <c r="A14" s="4">
        <v>39018</v>
      </c>
      <c r="B14" s="2" t="s">
        <v>232</v>
      </c>
      <c r="C14" s="2">
        <v>9</v>
      </c>
      <c r="D14" s="7">
        <f t="shared" si="0"/>
        <v>720</v>
      </c>
      <c r="E14" s="10" t="s">
        <v>21</v>
      </c>
      <c r="F14" s="6"/>
      <c r="G14" s="30" t="s">
        <v>49</v>
      </c>
      <c r="H14" s="30" t="s">
        <v>56</v>
      </c>
      <c r="I14" s="47" t="s">
        <v>188</v>
      </c>
    </row>
    <row r="15" spans="1:9" s="3" customFormat="1" x14ac:dyDescent="0.2">
      <c r="A15" s="4">
        <v>39018</v>
      </c>
      <c r="B15" s="2" t="s">
        <v>254</v>
      </c>
      <c r="C15" s="2">
        <v>31</v>
      </c>
      <c r="D15" s="7">
        <f t="shared" si="0"/>
        <v>2480</v>
      </c>
      <c r="E15" s="10" t="s">
        <v>475</v>
      </c>
      <c r="F15" s="6"/>
      <c r="G15" s="30" t="s">
        <v>69</v>
      </c>
      <c r="H15" s="30" t="s">
        <v>73</v>
      </c>
      <c r="I15" s="47" t="s">
        <v>464</v>
      </c>
    </row>
    <row r="16" spans="1:9" s="3" customFormat="1" x14ac:dyDescent="0.2">
      <c r="A16" s="4">
        <v>39019</v>
      </c>
      <c r="B16" s="2" t="s">
        <v>358</v>
      </c>
      <c r="C16" s="2">
        <v>14</v>
      </c>
      <c r="D16" s="7">
        <f t="shared" si="0"/>
        <v>1120</v>
      </c>
      <c r="E16" s="10" t="s">
        <v>10</v>
      </c>
      <c r="F16" s="6"/>
      <c r="G16" s="30" t="s">
        <v>44</v>
      </c>
      <c r="H16" s="30" t="s">
        <v>143</v>
      </c>
      <c r="I16" s="47" t="s">
        <v>373</v>
      </c>
    </row>
    <row r="17" spans="1:9" s="3" customFormat="1" ht="15.75" x14ac:dyDescent="0.25">
      <c r="A17" s="33" t="s">
        <v>60</v>
      </c>
      <c r="B17" s="5"/>
      <c r="C17" s="5"/>
      <c r="D17" s="34"/>
      <c r="E17" s="34"/>
      <c r="F17" s="36"/>
      <c r="G17" s="37"/>
      <c r="H17" s="37"/>
      <c r="I17" s="39"/>
    </row>
    <row r="18" spans="1:9" s="3" customFormat="1" x14ac:dyDescent="0.2">
      <c r="A18" s="4">
        <v>39025</v>
      </c>
      <c r="B18" s="2" t="s">
        <v>247</v>
      </c>
      <c r="C18" s="2">
        <v>24</v>
      </c>
      <c r="D18" s="7">
        <f t="shared" ref="D18:D28" si="1">SUM(C18*80)</f>
        <v>1920</v>
      </c>
      <c r="E18" s="10" t="s">
        <v>39</v>
      </c>
      <c r="F18" s="6"/>
      <c r="G18" s="30" t="s">
        <v>41</v>
      </c>
      <c r="H18" s="30" t="s">
        <v>196</v>
      </c>
      <c r="I18" s="47" t="s">
        <v>462</v>
      </c>
    </row>
    <row r="19" spans="1:9" s="3" customFormat="1" x14ac:dyDescent="0.2">
      <c r="A19" s="4">
        <v>39026</v>
      </c>
      <c r="B19" s="2" t="s">
        <v>288</v>
      </c>
      <c r="C19" s="2">
        <v>36</v>
      </c>
      <c r="D19" s="7">
        <f t="shared" si="1"/>
        <v>2880</v>
      </c>
      <c r="E19" s="10" t="s">
        <v>26</v>
      </c>
      <c r="F19" s="6"/>
      <c r="G19" s="30" t="s">
        <v>149</v>
      </c>
      <c r="H19" s="30" t="s">
        <v>56</v>
      </c>
      <c r="I19" s="47" t="s">
        <v>464</v>
      </c>
    </row>
    <row r="20" spans="1:9" s="3" customFormat="1" x14ac:dyDescent="0.2">
      <c r="A20" s="4">
        <v>39026</v>
      </c>
      <c r="B20" s="2" t="s">
        <v>283</v>
      </c>
      <c r="C20" s="2">
        <v>42</v>
      </c>
      <c r="D20" s="7">
        <f t="shared" si="1"/>
        <v>3360</v>
      </c>
      <c r="E20" s="10" t="s">
        <v>48</v>
      </c>
      <c r="F20" s="6"/>
      <c r="G20" s="30" t="s">
        <v>125</v>
      </c>
      <c r="H20" s="30" t="s">
        <v>68</v>
      </c>
      <c r="I20" s="47" t="s">
        <v>188</v>
      </c>
    </row>
    <row r="21" spans="1:9" s="3" customFormat="1" x14ac:dyDescent="0.2">
      <c r="A21" s="4">
        <v>39029</v>
      </c>
      <c r="B21" s="2" t="s">
        <v>309</v>
      </c>
      <c r="C21" s="2">
        <v>35</v>
      </c>
      <c r="D21" s="7">
        <f t="shared" si="1"/>
        <v>2800</v>
      </c>
      <c r="E21" s="10" t="s">
        <v>10</v>
      </c>
      <c r="F21" s="6"/>
      <c r="G21" s="30" t="s">
        <v>73</v>
      </c>
      <c r="H21" s="30" t="s">
        <v>12</v>
      </c>
      <c r="I21" s="47" t="s">
        <v>462</v>
      </c>
    </row>
    <row r="22" spans="1:9" s="3" customFormat="1" x14ac:dyDescent="0.2">
      <c r="A22" s="4">
        <v>39032</v>
      </c>
      <c r="B22" s="2" t="s">
        <v>241</v>
      </c>
      <c r="C22" s="2">
        <v>35</v>
      </c>
      <c r="D22" s="7">
        <f t="shared" si="1"/>
        <v>2800</v>
      </c>
      <c r="E22" s="10" t="s">
        <v>21</v>
      </c>
      <c r="F22" s="6"/>
      <c r="G22" s="30" t="s">
        <v>22</v>
      </c>
      <c r="H22" s="30" t="s">
        <v>44</v>
      </c>
      <c r="I22" s="47" t="s">
        <v>373</v>
      </c>
    </row>
    <row r="23" spans="1:9" s="38" customFormat="1" ht="15.75" x14ac:dyDescent="0.25">
      <c r="A23" s="4">
        <v>39039</v>
      </c>
      <c r="B23" s="2" t="s">
        <v>312</v>
      </c>
      <c r="C23" s="2">
        <v>20</v>
      </c>
      <c r="D23" s="7">
        <f t="shared" si="1"/>
        <v>1600</v>
      </c>
      <c r="E23" s="10" t="s">
        <v>21</v>
      </c>
      <c r="F23" s="6"/>
      <c r="G23" s="30" t="s">
        <v>141</v>
      </c>
      <c r="H23" s="30" t="s">
        <v>28</v>
      </c>
      <c r="I23" s="47" t="s">
        <v>188</v>
      </c>
    </row>
    <row r="24" spans="1:9" s="3" customFormat="1" x14ac:dyDescent="0.2">
      <c r="A24" s="4">
        <v>39039</v>
      </c>
      <c r="B24" s="2" t="s">
        <v>381</v>
      </c>
      <c r="C24" s="2">
        <v>48</v>
      </c>
      <c r="D24" s="7">
        <f t="shared" si="1"/>
        <v>3840</v>
      </c>
      <c r="E24" s="10" t="s">
        <v>475</v>
      </c>
      <c r="F24" s="6"/>
      <c r="G24" s="30" t="s">
        <v>126</v>
      </c>
      <c r="H24" s="30" t="s">
        <v>23</v>
      </c>
      <c r="I24" s="47" t="s">
        <v>373</v>
      </c>
    </row>
    <row r="25" spans="1:9" s="3" customFormat="1" x14ac:dyDescent="0.2">
      <c r="A25" s="4">
        <v>39040</v>
      </c>
      <c r="B25" s="2" t="s">
        <v>312</v>
      </c>
      <c r="C25" s="2">
        <v>20</v>
      </c>
      <c r="D25" s="7">
        <f t="shared" si="1"/>
        <v>1600</v>
      </c>
      <c r="E25" s="10" t="s">
        <v>10</v>
      </c>
      <c r="F25" s="6"/>
      <c r="G25" s="30" t="s">
        <v>68</v>
      </c>
      <c r="H25" s="30" t="s">
        <v>143</v>
      </c>
      <c r="I25" s="47" t="s">
        <v>373</v>
      </c>
    </row>
    <row r="26" spans="1:9" s="3" customFormat="1" x14ac:dyDescent="0.2">
      <c r="A26" s="4">
        <v>39040</v>
      </c>
      <c r="B26" s="2" t="s">
        <v>448</v>
      </c>
      <c r="C26" s="2">
        <v>34</v>
      </c>
      <c r="D26" s="7">
        <f t="shared" si="1"/>
        <v>2720</v>
      </c>
      <c r="E26" s="10" t="s">
        <v>26</v>
      </c>
      <c r="F26" s="6"/>
      <c r="G26" s="30" t="s">
        <v>163</v>
      </c>
      <c r="H26" s="30" t="s">
        <v>204</v>
      </c>
      <c r="I26" s="47" t="s">
        <v>188</v>
      </c>
    </row>
    <row r="27" spans="1:9" s="3" customFormat="1" x14ac:dyDescent="0.2">
      <c r="A27" s="4">
        <v>39045</v>
      </c>
      <c r="B27" s="2" t="s">
        <v>240</v>
      </c>
      <c r="C27" s="2">
        <v>11</v>
      </c>
      <c r="D27" s="7">
        <f t="shared" si="1"/>
        <v>880</v>
      </c>
      <c r="E27" s="10" t="s">
        <v>10</v>
      </c>
      <c r="G27" s="30" t="s">
        <v>16</v>
      </c>
      <c r="H27" s="30" t="s">
        <v>12</v>
      </c>
      <c r="I27" s="47" t="s">
        <v>373</v>
      </c>
    </row>
    <row r="28" spans="1:9" s="3" customFormat="1" x14ac:dyDescent="0.2">
      <c r="A28" s="4">
        <v>39046</v>
      </c>
      <c r="B28" s="2" t="s">
        <v>245</v>
      </c>
      <c r="C28" s="2">
        <v>36</v>
      </c>
      <c r="D28" s="7">
        <f t="shared" si="1"/>
        <v>2880</v>
      </c>
      <c r="E28" s="10" t="s">
        <v>39</v>
      </c>
      <c r="G28" s="30" t="s">
        <v>346</v>
      </c>
      <c r="H28" s="30" t="s">
        <v>83</v>
      </c>
      <c r="I28" s="47" t="s">
        <v>188</v>
      </c>
    </row>
    <row r="29" spans="1:9" s="3" customFormat="1" ht="15.75" x14ac:dyDescent="0.25">
      <c r="A29" s="33" t="s">
        <v>70</v>
      </c>
      <c r="B29" s="5"/>
      <c r="C29" s="5"/>
      <c r="D29" s="34"/>
      <c r="E29" s="34"/>
      <c r="F29" s="38"/>
      <c r="G29" s="37"/>
      <c r="H29" s="37"/>
      <c r="I29" s="39"/>
    </row>
    <row r="30" spans="1:9" s="3" customFormat="1" x14ac:dyDescent="0.2">
      <c r="A30" s="4">
        <v>39053</v>
      </c>
      <c r="B30" s="2" t="s">
        <v>249</v>
      </c>
      <c r="C30" s="2">
        <v>29</v>
      </c>
      <c r="D30" s="7">
        <f t="shared" ref="D30:D38" si="2">SUM(C30*80)</f>
        <v>2320</v>
      </c>
      <c r="E30" s="10" t="s">
        <v>21</v>
      </c>
      <c r="F30" s="6"/>
      <c r="G30" s="30" t="s">
        <v>55</v>
      </c>
      <c r="H30" s="30" t="s">
        <v>44</v>
      </c>
      <c r="I30" s="47" t="s">
        <v>373</v>
      </c>
    </row>
    <row r="31" spans="1:9" s="3" customFormat="1" x14ac:dyDescent="0.2">
      <c r="A31" s="4">
        <v>39053</v>
      </c>
      <c r="B31" s="2" t="s">
        <v>315</v>
      </c>
      <c r="C31" s="2">
        <v>34</v>
      </c>
      <c r="D31" s="7">
        <f t="shared" si="2"/>
        <v>2720</v>
      </c>
      <c r="E31" s="10" t="s">
        <v>475</v>
      </c>
      <c r="F31" s="6"/>
      <c r="G31" s="30" t="s">
        <v>69</v>
      </c>
      <c r="H31" s="30" t="s">
        <v>31</v>
      </c>
      <c r="I31" s="47" t="s">
        <v>188</v>
      </c>
    </row>
    <row r="32" spans="1:9" s="3" customFormat="1" x14ac:dyDescent="0.2">
      <c r="A32" s="4">
        <v>39054</v>
      </c>
      <c r="B32" s="2" t="s">
        <v>236</v>
      </c>
      <c r="C32" s="2">
        <v>37</v>
      </c>
      <c r="D32" s="7">
        <f t="shared" si="2"/>
        <v>2960</v>
      </c>
      <c r="E32" s="10" t="s">
        <v>72</v>
      </c>
      <c r="F32" s="6"/>
      <c r="G32" s="30" t="s">
        <v>75</v>
      </c>
      <c r="H32" s="30" t="s">
        <v>41</v>
      </c>
      <c r="I32" s="47" t="s">
        <v>464</v>
      </c>
    </row>
    <row r="33" spans="1:12" s="3" customFormat="1" x14ac:dyDescent="0.2">
      <c r="A33" s="4">
        <v>39054</v>
      </c>
      <c r="B33" s="2" t="s">
        <v>236</v>
      </c>
      <c r="C33" s="2">
        <v>37</v>
      </c>
      <c r="D33" s="7">
        <f t="shared" si="2"/>
        <v>2960</v>
      </c>
      <c r="E33" s="10" t="s">
        <v>10</v>
      </c>
      <c r="F33" s="6"/>
      <c r="G33" s="30" t="s">
        <v>141</v>
      </c>
      <c r="H33" s="30" t="s">
        <v>143</v>
      </c>
      <c r="I33" s="47" t="s">
        <v>373</v>
      </c>
    </row>
    <row r="34" spans="1:12" s="3" customFormat="1" x14ac:dyDescent="0.2">
      <c r="A34" s="4">
        <v>39060</v>
      </c>
      <c r="B34" s="2" t="s">
        <v>323</v>
      </c>
      <c r="C34" s="2">
        <v>47</v>
      </c>
      <c r="D34" s="7">
        <f t="shared" si="2"/>
        <v>3760</v>
      </c>
      <c r="E34" s="10" t="s">
        <v>21</v>
      </c>
      <c r="F34" s="6"/>
      <c r="G34" s="30" t="s">
        <v>126</v>
      </c>
      <c r="H34" s="30" t="s">
        <v>44</v>
      </c>
      <c r="I34" s="47" t="s">
        <v>481</v>
      </c>
    </row>
    <row r="35" spans="1:12" s="3" customFormat="1" x14ac:dyDescent="0.2">
      <c r="A35" s="4">
        <v>39061</v>
      </c>
      <c r="B35" s="2" t="s">
        <v>312</v>
      </c>
      <c r="C35" s="2">
        <v>20</v>
      </c>
      <c r="D35" s="7">
        <f t="shared" si="2"/>
        <v>1600</v>
      </c>
      <c r="E35" s="10" t="s">
        <v>26</v>
      </c>
      <c r="F35" s="6"/>
      <c r="G35" s="30" t="s">
        <v>69</v>
      </c>
      <c r="H35" s="30" t="s">
        <v>177</v>
      </c>
      <c r="I35" s="47" t="s">
        <v>373</v>
      </c>
    </row>
    <row r="36" spans="1:12" s="38" customFormat="1" ht="15.75" x14ac:dyDescent="0.25">
      <c r="A36" s="4">
        <v>39064</v>
      </c>
      <c r="B36" s="2" t="s">
        <v>251</v>
      </c>
      <c r="C36" s="2">
        <v>32</v>
      </c>
      <c r="D36" s="7">
        <f t="shared" si="2"/>
        <v>2560</v>
      </c>
      <c r="E36" s="10" t="s">
        <v>10</v>
      </c>
      <c r="F36" s="6"/>
      <c r="G36" s="30" t="s">
        <v>31</v>
      </c>
      <c r="H36" s="30" t="s">
        <v>12</v>
      </c>
      <c r="I36" s="47" t="s">
        <v>373</v>
      </c>
    </row>
    <row r="37" spans="1:12" s="3" customFormat="1" x14ac:dyDescent="0.2">
      <c r="A37" s="4">
        <v>39070</v>
      </c>
      <c r="B37" s="2" t="s">
        <v>323</v>
      </c>
      <c r="C37" s="2">
        <v>47</v>
      </c>
      <c r="D37" s="7">
        <f>SUM(C37*80)</f>
        <v>3760</v>
      </c>
      <c r="E37" s="10" t="s">
        <v>26</v>
      </c>
      <c r="F37" s="6"/>
      <c r="G37" s="30" t="s">
        <v>44</v>
      </c>
      <c r="H37" s="30" t="s">
        <v>12</v>
      </c>
      <c r="I37" s="47" t="s">
        <v>188</v>
      </c>
    </row>
    <row r="38" spans="1:12" s="3" customFormat="1" x14ac:dyDescent="0.2">
      <c r="A38" s="4">
        <v>39079</v>
      </c>
      <c r="B38" s="2" t="s">
        <v>287</v>
      </c>
      <c r="C38" s="2">
        <v>37</v>
      </c>
      <c r="D38" s="7">
        <f t="shared" si="2"/>
        <v>2960</v>
      </c>
      <c r="E38" s="10" t="s">
        <v>10</v>
      </c>
      <c r="F38" s="6"/>
      <c r="G38" s="30" t="s">
        <v>73</v>
      </c>
      <c r="H38" s="30" t="s">
        <v>12</v>
      </c>
      <c r="I38" s="47" t="s">
        <v>373</v>
      </c>
    </row>
    <row r="39" spans="1:12" s="3" customFormat="1" ht="15.75" x14ac:dyDescent="0.25">
      <c r="A39" s="33" t="s">
        <v>84</v>
      </c>
      <c r="B39" s="5"/>
      <c r="C39" s="5"/>
      <c r="D39" s="34"/>
      <c r="E39" s="35"/>
      <c r="F39" s="36"/>
      <c r="G39" s="37"/>
      <c r="H39" s="37"/>
      <c r="I39" s="39"/>
    </row>
    <row r="40" spans="1:12" s="3" customFormat="1" x14ac:dyDescent="0.2">
      <c r="A40" s="4">
        <v>38723</v>
      </c>
      <c r="B40" s="2" t="s">
        <v>245</v>
      </c>
      <c r="C40" s="2">
        <v>36</v>
      </c>
      <c r="D40" s="7">
        <f t="shared" ref="D40:D51" si="3">SUM(C40*80)</f>
        <v>2880</v>
      </c>
      <c r="E40" s="10" t="s">
        <v>21</v>
      </c>
      <c r="F40" s="6"/>
      <c r="G40" s="30" t="s">
        <v>22</v>
      </c>
      <c r="H40" s="30" t="s">
        <v>44</v>
      </c>
      <c r="I40" s="47" t="s">
        <v>188</v>
      </c>
    </row>
    <row r="41" spans="1:12" s="3" customFormat="1" x14ac:dyDescent="0.2">
      <c r="A41" s="4">
        <v>38723</v>
      </c>
      <c r="B41" s="2" t="s">
        <v>235</v>
      </c>
      <c r="C41" s="2">
        <v>22</v>
      </c>
      <c r="D41" s="7">
        <f t="shared" si="3"/>
        <v>1760</v>
      </c>
      <c r="E41" s="10" t="s">
        <v>39</v>
      </c>
      <c r="G41" s="30" t="s">
        <v>82</v>
      </c>
      <c r="H41" s="30" t="s">
        <v>41</v>
      </c>
      <c r="I41" s="47" t="s">
        <v>373</v>
      </c>
    </row>
    <row r="42" spans="1:12" s="3" customFormat="1" x14ac:dyDescent="0.2">
      <c r="A42" s="4">
        <v>38727</v>
      </c>
      <c r="B42" s="2" t="s">
        <v>318</v>
      </c>
      <c r="C42" s="2">
        <v>53</v>
      </c>
      <c r="D42" s="7">
        <f t="shared" si="3"/>
        <v>4240</v>
      </c>
      <c r="E42" s="10" t="s">
        <v>10</v>
      </c>
      <c r="G42" s="30" t="s">
        <v>68</v>
      </c>
      <c r="H42" s="30" t="s">
        <v>12</v>
      </c>
      <c r="I42" s="47" t="s">
        <v>373</v>
      </c>
    </row>
    <row r="43" spans="1:12" s="3" customFormat="1" x14ac:dyDescent="0.2">
      <c r="A43" s="4">
        <v>38729</v>
      </c>
      <c r="B43" s="2" t="s">
        <v>245</v>
      </c>
      <c r="C43" s="2">
        <v>36</v>
      </c>
      <c r="D43" s="7">
        <f>SUM(C43*80)</f>
        <v>2880</v>
      </c>
      <c r="E43" s="10" t="s">
        <v>48</v>
      </c>
      <c r="F43" s="6"/>
      <c r="G43" s="30" t="s">
        <v>31</v>
      </c>
      <c r="H43" s="30" t="s">
        <v>12</v>
      </c>
      <c r="I43" s="47" t="s">
        <v>373</v>
      </c>
    </row>
    <row r="44" spans="1:12" s="3" customFormat="1" x14ac:dyDescent="0.2">
      <c r="A44" s="4">
        <v>38731</v>
      </c>
      <c r="B44" s="2" t="s">
        <v>271</v>
      </c>
      <c r="C44" s="2">
        <v>15</v>
      </c>
      <c r="D44" s="7">
        <f t="shared" si="3"/>
        <v>1200</v>
      </c>
      <c r="E44" s="10" t="s">
        <v>26</v>
      </c>
      <c r="F44" s="6"/>
      <c r="G44" s="30" t="s">
        <v>126</v>
      </c>
      <c r="H44" s="30" t="s">
        <v>62</v>
      </c>
      <c r="I44" s="47" t="s">
        <v>464</v>
      </c>
    </row>
    <row r="45" spans="1:12" s="3" customFormat="1" x14ac:dyDescent="0.2">
      <c r="A45" s="4">
        <v>38731</v>
      </c>
      <c r="B45" s="2" t="s">
        <v>235</v>
      </c>
      <c r="C45" s="2">
        <v>22</v>
      </c>
      <c r="D45" s="7">
        <f t="shared" si="3"/>
        <v>1760</v>
      </c>
      <c r="E45" s="10" t="s">
        <v>72</v>
      </c>
      <c r="F45" s="6"/>
      <c r="G45" s="30" t="s">
        <v>49</v>
      </c>
      <c r="H45" s="30" t="s">
        <v>56</v>
      </c>
      <c r="I45" s="47" t="s">
        <v>373</v>
      </c>
    </row>
    <row r="46" spans="1:12" s="3" customFormat="1" x14ac:dyDescent="0.2">
      <c r="A46" s="4">
        <v>39101</v>
      </c>
      <c r="B46" s="2" t="s">
        <v>469</v>
      </c>
      <c r="C46" s="2">
        <v>27</v>
      </c>
      <c r="D46" s="7">
        <f>SUM(C46*80)</f>
        <v>2160</v>
      </c>
      <c r="E46" s="10" t="s">
        <v>10</v>
      </c>
      <c r="F46" s="6"/>
      <c r="G46" s="30" t="s">
        <v>28</v>
      </c>
      <c r="H46" s="30" t="s">
        <v>12</v>
      </c>
      <c r="I46" s="47" t="s">
        <v>373</v>
      </c>
      <c r="L46" s="20"/>
    </row>
    <row r="47" spans="1:12" s="38" customFormat="1" ht="15.75" x14ac:dyDescent="0.25">
      <c r="A47" s="4">
        <v>38737</v>
      </c>
      <c r="B47" s="2" t="s">
        <v>381</v>
      </c>
      <c r="C47" s="2">
        <v>48</v>
      </c>
      <c r="D47" s="7">
        <f t="shared" si="3"/>
        <v>3840</v>
      </c>
      <c r="E47" s="10" t="s">
        <v>21</v>
      </c>
      <c r="F47" s="6"/>
      <c r="G47" s="30" t="s">
        <v>126</v>
      </c>
      <c r="H47" s="30" t="s">
        <v>23</v>
      </c>
      <c r="I47" s="47" t="s">
        <v>188</v>
      </c>
    </row>
    <row r="48" spans="1:12" s="3" customFormat="1" x14ac:dyDescent="0.2">
      <c r="A48" s="4">
        <v>38738</v>
      </c>
      <c r="B48" s="2" t="s">
        <v>233</v>
      </c>
      <c r="C48" s="2">
        <v>23</v>
      </c>
      <c r="D48" s="7">
        <f t="shared" si="3"/>
        <v>1840</v>
      </c>
      <c r="E48" s="10" t="s">
        <v>10</v>
      </c>
      <c r="F48" s="6"/>
      <c r="G48" s="30" t="s">
        <v>56</v>
      </c>
      <c r="H48" s="30" t="s">
        <v>143</v>
      </c>
      <c r="I48" s="47" t="s">
        <v>373</v>
      </c>
    </row>
    <row r="49" spans="1:9" s="3" customFormat="1" x14ac:dyDescent="0.2">
      <c r="A49" s="4">
        <v>38738</v>
      </c>
      <c r="B49" s="2" t="s">
        <v>324</v>
      </c>
      <c r="C49" s="2">
        <v>24</v>
      </c>
      <c r="D49" s="7">
        <f t="shared" si="3"/>
        <v>1920</v>
      </c>
      <c r="E49" s="10" t="s">
        <v>26</v>
      </c>
      <c r="F49" s="6"/>
      <c r="G49" s="30" t="s">
        <v>346</v>
      </c>
      <c r="H49" s="30" t="s">
        <v>197</v>
      </c>
      <c r="I49" s="47" t="s">
        <v>464</v>
      </c>
    </row>
    <row r="50" spans="1:9" s="3" customFormat="1" x14ac:dyDescent="0.2">
      <c r="A50" s="4">
        <v>38744</v>
      </c>
      <c r="B50" s="2" t="s">
        <v>309</v>
      </c>
      <c r="C50" s="2">
        <v>35</v>
      </c>
      <c r="D50" s="7">
        <f t="shared" si="3"/>
        <v>2800</v>
      </c>
      <c r="E50" s="10" t="s">
        <v>475</v>
      </c>
      <c r="F50" s="6"/>
      <c r="G50" s="30" t="s">
        <v>55</v>
      </c>
      <c r="H50" s="30" t="s">
        <v>192</v>
      </c>
      <c r="I50" s="47" t="s">
        <v>188</v>
      </c>
    </row>
    <row r="51" spans="1:9" s="3" customFormat="1" x14ac:dyDescent="0.2">
      <c r="A51" s="4">
        <v>38748</v>
      </c>
      <c r="B51" s="2" t="s">
        <v>241</v>
      </c>
      <c r="C51" s="2">
        <v>36</v>
      </c>
      <c r="D51" s="7">
        <f t="shared" si="3"/>
        <v>2880</v>
      </c>
      <c r="E51" s="10" t="s">
        <v>10</v>
      </c>
      <c r="F51" s="6"/>
      <c r="G51" s="30" t="s">
        <v>73</v>
      </c>
      <c r="H51" s="30" t="s">
        <v>12</v>
      </c>
      <c r="I51" s="47" t="s">
        <v>373</v>
      </c>
    </row>
    <row r="52" spans="1:9" s="3" customFormat="1" ht="15.75" x14ac:dyDescent="0.25">
      <c r="A52" s="33" t="s">
        <v>86</v>
      </c>
      <c r="B52" s="5"/>
      <c r="C52" s="5"/>
      <c r="D52" s="34"/>
      <c r="E52" s="35"/>
      <c r="F52" s="38"/>
      <c r="G52" s="37"/>
      <c r="H52" s="37"/>
      <c r="I52" s="39"/>
    </row>
    <row r="53" spans="1:9" s="3" customFormat="1" x14ac:dyDescent="0.2">
      <c r="A53" s="4">
        <v>38751</v>
      </c>
      <c r="B53" s="2" t="s">
        <v>323</v>
      </c>
      <c r="C53" s="2">
        <v>47</v>
      </c>
      <c r="D53" s="7">
        <f t="shared" ref="D53:D61" si="4">SUM(C53*80)</f>
        <v>3760</v>
      </c>
      <c r="E53" s="10" t="s">
        <v>21</v>
      </c>
      <c r="G53" s="30" t="s">
        <v>126</v>
      </c>
      <c r="H53" s="30" t="s">
        <v>44</v>
      </c>
      <c r="I53" s="47" t="s">
        <v>462</v>
      </c>
    </row>
    <row r="54" spans="1:9" s="3" customFormat="1" x14ac:dyDescent="0.2">
      <c r="A54" s="4">
        <v>38752</v>
      </c>
      <c r="B54" s="2" t="s">
        <v>319</v>
      </c>
      <c r="C54" s="2">
        <v>36</v>
      </c>
      <c r="D54" s="7">
        <f t="shared" si="4"/>
        <v>2880</v>
      </c>
      <c r="E54" s="10" t="s">
        <v>26</v>
      </c>
      <c r="G54" s="30" t="s">
        <v>419</v>
      </c>
      <c r="H54" s="30" t="s">
        <v>41</v>
      </c>
      <c r="I54" s="47" t="s">
        <v>462</v>
      </c>
    </row>
    <row r="55" spans="1:9" s="3" customFormat="1" x14ac:dyDescent="0.2">
      <c r="A55" s="4">
        <v>38758</v>
      </c>
      <c r="B55" s="2" t="s">
        <v>258</v>
      </c>
      <c r="C55" s="2">
        <v>30</v>
      </c>
      <c r="D55" s="7">
        <f t="shared" si="4"/>
        <v>2400</v>
      </c>
      <c r="E55" s="10" t="s">
        <v>475</v>
      </c>
      <c r="F55" s="6"/>
      <c r="G55" s="30" t="s">
        <v>156</v>
      </c>
      <c r="H55" s="30" t="s">
        <v>16</v>
      </c>
      <c r="I55" s="47" t="s">
        <v>188</v>
      </c>
    </row>
    <row r="56" spans="1:9" s="3" customFormat="1" x14ac:dyDescent="0.2">
      <c r="A56" s="4">
        <v>38759</v>
      </c>
      <c r="B56" s="2" t="s">
        <v>245</v>
      </c>
      <c r="C56" s="2">
        <v>36</v>
      </c>
      <c r="D56" s="7">
        <f t="shared" si="4"/>
        <v>2880</v>
      </c>
      <c r="E56" s="10" t="s">
        <v>48</v>
      </c>
      <c r="F56" s="6"/>
      <c r="G56" s="30" t="s">
        <v>49</v>
      </c>
      <c r="H56" s="30" t="s">
        <v>196</v>
      </c>
      <c r="I56" s="47" t="s">
        <v>464</v>
      </c>
    </row>
    <row r="57" spans="1:9" s="3" customFormat="1" x14ac:dyDescent="0.2">
      <c r="A57" s="4">
        <v>38762</v>
      </c>
      <c r="B57" s="2" t="s">
        <v>254</v>
      </c>
      <c r="C57" s="2">
        <v>31</v>
      </c>
      <c r="D57" s="7">
        <f t="shared" si="4"/>
        <v>2480</v>
      </c>
      <c r="E57" s="10" t="s">
        <v>10</v>
      </c>
      <c r="F57" s="6"/>
      <c r="G57" s="30" t="s">
        <v>46</v>
      </c>
      <c r="H57" s="30" t="s">
        <v>12</v>
      </c>
      <c r="I57" s="47" t="s">
        <v>373</v>
      </c>
    </row>
    <row r="58" spans="1:9" s="3" customFormat="1" x14ac:dyDescent="0.2">
      <c r="A58" s="4">
        <v>38765</v>
      </c>
      <c r="B58" s="2" t="s">
        <v>232</v>
      </c>
      <c r="C58" s="2">
        <v>9</v>
      </c>
      <c r="D58" s="7">
        <f t="shared" si="4"/>
        <v>720</v>
      </c>
      <c r="E58" s="10" t="s">
        <v>21</v>
      </c>
      <c r="F58" s="6"/>
      <c r="G58" s="30" t="s">
        <v>41</v>
      </c>
      <c r="H58" s="30" t="s">
        <v>68</v>
      </c>
      <c r="I58" s="47" t="s">
        <v>373</v>
      </c>
    </row>
    <row r="59" spans="1:9" s="3" customFormat="1" x14ac:dyDescent="0.2">
      <c r="A59" s="4">
        <v>38769</v>
      </c>
      <c r="B59" s="2" t="s">
        <v>283</v>
      </c>
      <c r="C59" s="2">
        <v>42</v>
      </c>
      <c r="D59" s="7">
        <f t="shared" si="4"/>
        <v>3360</v>
      </c>
      <c r="E59" s="10" t="s">
        <v>10</v>
      </c>
      <c r="F59" s="6"/>
      <c r="G59" s="30" t="s">
        <v>44</v>
      </c>
      <c r="H59" s="30" t="s">
        <v>12</v>
      </c>
      <c r="I59" s="47" t="s">
        <v>373</v>
      </c>
    </row>
    <row r="60" spans="1:9" s="3" customFormat="1" x14ac:dyDescent="0.2">
      <c r="A60" s="4">
        <v>39136</v>
      </c>
      <c r="B60" s="2" t="s">
        <v>245</v>
      </c>
      <c r="C60" s="2">
        <v>36</v>
      </c>
      <c r="D60" s="7">
        <f t="shared" si="4"/>
        <v>2880</v>
      </c>
      <c r="E60" s="10" t="s">
        <v>475</v>
      </c>
      <c r="F60" s="6"/>
      <c r="G60" s="30" t="s">
        <v>31</v>
      </c>
      <c r="H60" s="30" t="s">
        <v>12</v>
      </c>
      <c r="I60" s="47" t="s">
        <v>464</v>
      </c>
    </row>
    <row r="61" spans="1:9" s="3" customFormat="1" x14ac:dyDescent="0.2">
      <c r="A61" s="4">
        <v>38773</v>
      </c>
      <c r="B61" s="2" t="s">
        <v>249</v>
      </c>
      <c r="C61" s="2">
        <v>29</v>
      </c>
      <c r="D61" s="7">
        <f t="shared" si="4"/>
        <v>2320</v>
      </c>
      <c r="E61" s="10" t="s">
        <v>26</v>
      </c>
      <c r="F61" s="6"/>
      <c r="G61" s="30" t="s">
        <v>55</v>
      </c>
      <c r="H61" s="30" t="s">
        <v>44</v>
      </c>
      <c r="I61" s="47"/>
    </row>
    <row r="62" spans="1:9" s="3" customFormat="1" ht="15" x14ac:dyDescent="0.25">
      <c r="A62" s="77" t="s">
        <v>87</v>
      </c>
      <c r="B62" s="78"/>
      <c r="C62" s="78"/>
      <c r="D62" s="79"/>
      <c r="E62" s="79"/>
      <c r="F62" s="85"/>
      <c r="G62" s="86"/>
      <c r="H62" s="86"/>
      <c r="I62" s="87"/>
    </row>
    <row r="63" spans="1:9" s="3" customFormat="1" x14ac:dyDescent="0.2">
      <c r="A63" s="4">
        <v>39143</v>
      </c>
      <c r="B63" s="2" t="s">
        <v>305</v>
      </c>
      <c r="C63" s="2">
        <v>30</v>
      </c>
      <c r="D63" s="7">
        <f>SUM(C63*80)</f>
        <v>2400</v>
      </c>
      <c r="E63" s="10" t="s">
        <v>10</v>
      </c>
      <c r="G63" s="30" t="s">
        <v>28</v>
      </c>
      <c r="H63" s="30" t="s">
        <v>12</v>
      </c>
      <c r="I63" s="47" t="s">
        <v>373</v>
      </c>
    </row>
    <row r="64" spans="1:9" s="3" customFormat="1" x14ac:dyDescent="0.2">
      <c r="A64" s="4">
        <v>38779</v>
      </c>
      <c r="B64" s="2" t="s">
        <v>249</v>
      </c>
      <c r="C64" s="2">
        <v>29</v>
      </c>
      <c r="D64" s="7">
        <f>SUM(C64*80)</f>
        <v>2320</v>
      </c>
      <c r="E64" s="10" t="s">
        <v>21</v>
      </c>
      <c r="G64" s="30" t="s">
        <v>55</v>
      </c>
      <c r="H64" s="30" t="s">
        <v>44</v>
      </c>
      <c r="I64" s="47"/>
    </row>
    <row r="65" spans="1:9" s="38" customFormat="1" ht="15.75" x14ac:dyDescent="0.25">
      <c r="A65" s="4">
        <v>39149</v>
      </c>
      <c r="B65" s="2" t="s">
        <v>381</v>
      </c>
      <c r="C65" s="2">
        <v>48</v>
      </c>
      <c r="D65" s="7">
        <f>SUM(C65*80)</f>
        <v>3840</v>
      </c>
      <c r="E65" s="10" t="s">
        <v>26</v>
      </c>
      <c r="F65" s="3"/>
      <c r="G65" s="30" t="s">
        <v>73</v>
      </c>
      <c r="H65" s="30" t="s">
        <v>12</v>
      </c>
      <c r="I65" s="47"/>
    </row>
    <row r="66" spans="1:9" s="3" customFormat="1" ht="13.5" thickBot="1" x14ac:dyDescent="0.25">
      <c r="A66" s="4">
        <v>39156</v>
      </c>
      <c r="B66" s="2" t="s">
        <v>232</v>
      </c>
      <c r="C66" s="2">
        <v>9</v>
      </c>
      <c r="D66" s="7">
        <f>SUM(C66*80)</f>
        <v>720</v>
      </c>
      <c r="E66" s="10" t="s">
        <v>26</v>
      </c>
      <c r="G66" s="30" t="s">
        <v>202</v>
      </c>
      <c r="H66" s="30" t="s">
        <v>12</v>
      </c>
      <c r="I66" s="47" t="s">
        <v>373</v>
      </c>
    </row>
    <row r="67" spans="1:9" s="3" customFormat="1" ht="13.5" thickBot="1" x14ac:dyDescent="0.25">
      <c r="A67"/>
      <c r="B67"/>
      <c r="C67" s="107">
        <f>SUM(C4:C66)</f>
        <v>1727</v>
      </c>
      <c r="D67" s="106">
        <f>SUM(D4:D66)</f>
        <v>138160</v>
      </c>
      <c r="E67" s="8"/>
      <c r="F67"/>
      <c r="G67" s="62"/>
      <c r="H67" s="2"/>
      <c r="I67" s="9"/>
    </row>
    <row r="68" spans="1:9" s="3" customFormat="1" x14ac:dyDescent="0.2">
      <c r="A68"/>
      <c r="B68"/>
      <c r="C68"/>
      <c r="D68" s="8"/>
      <c r="E68" s="8"/>
      <c r="F68"/>
      <c r="G68" s="62"/>
      <c r="H68" s="2"/>
      <c r="I68" s="9"/>
    </row>
    <row r="69" spans="1:9" s="3" customFormat="1" x14ac:dyDescent="0.2">
      <c r="A69"/>
      <c r="B69"/>
      <c r="C69"/>
      <c r="D69" s="8"/>
      <c r="E69" s="8"/>
      <c r="F69"/>
      <c r="G69" s="62"/>
      <c r="H69" s="2"/>
      <c r="I69" s="9"/>
    </row>
    <row r="70" spans="1:9" s="3" customFormat="1" x14ac:dyDescent="0.2">
      <c r="A70"/>
      <c r="B70"/>
      <c r="C70"/>
      <c r="D70" s="8"/>
      <c r="E70" s="8"/>
      <c r="F70"/>
      <c r="G70" s="62"/>
      <c r="H70" s="2"/>
      <c r="I70" s="9"/>
    </row>
    <row r="71" spans="1:9" s="3" customFormat="1" x14ac:dyDescent="0.2">
      <c r="A71"/>
      <c r="B71"/>
      <c r="C71"/>
      <c r="D71" s="8"/>
      <c r="E71" s="8"/>
      <c r="F71"/>
      <c r="G71" s="62"/>
      <c r="H71" s="2"/>
      <c r="I71" s="9"/>
    </row>
    <row r="72" spans="1:9" s="3" customFormat="1" x14ac:dyDescent="0.2">
      <c r="A72"/>
      <c r="B72"/>
      <c r="C72"/>
      <c r="D72" s="8"/>
      <c r="E72" s="8"/>
      <c r="F72"/>
      <c r="G72" s="62"/>
      <c r="H72" s="2"/>
      <c r="I72" s="9"/>
    </row>
    <row r="73" spans="1:9" s="3" customFormat="1" x14ac:dyDescent="0.2">
      <c r="A73"/>
      <c r="B73"/>
      <c r="C73"/>
      <c r="D73" s="8"/>
      <c r="E73" s="8"/>
      <c r="F73"/>
      <c r="G73" s="62"/>
      <c r="H73" s="2"/>
      <c r="I73" s="9"/>
    </row>
    <row r="74" spans="1:9" s="3" customFormat="1" x14ac:dyDescent="0.2">
      <c r="A74"/>
      <c r="B74"/>
      <c r="C74"/>
      <c r="D74" s="8"/>
      <c r="E74" s="8"/>
      <c r="F74"/>
      <c r="G74" s="62"/>
      <c r="H74" s="2"/>
      <c r="I74" s="9"/>
    </row>
    <row r="75" spans="1:9" s="3" customFormat="1" x14ac:dyDescent="0.2">
      <c r="A75"/>
      <c r="B75"/>
      <c r="C75"/>
      <c r="D75" s="8"/>
      <c r="E75" s="8"/>
      <c r="F75"/>
      <c r="G75" s="62"/>
      <c r="H75" s="2"/>
      <c r="I75" s="9"/>
    </row>
    <row r="76" spans="1:9" s="3" customFormat="1" x14ac:dyDescent="0.2">
      <c r="A76"/>
      <c r="B76"/>
      <c r="C76"/>
      <c r="D76" s="8"/>
      <c r="E76" s="8"/>
      <c r="F76"/>
      <c r="G76" s="62"/>
      <c r="H76" s="2"/>
      <c r="I76" s="9"/>
    </row>
    <row r="77" spans="1:9" s="3" customFormat="1" x14ac:dyDescent="0.2">
      <c r="A77"/>
      <c r="B77"/>
      <c r="C77"/>
      <c r="D77" s="8"/>
      <c r="E77" s="8"/>
      <c r="F77"/>
      <c r="G77" s="62"/>
      <c r="H77" s="2"/>
      <c r="I77" s="9"/>
    </row>
    <row r="78" spans="1:9" s="38" customFormat="1" ht="15.75" x14ac:dyDescent="0.25">
      <c r="A78"/>
      <c r="B78"/>
      <c r="C78"/>
      <c r="D78" s="8"/>
      <c r="E78" s="8"/>
      <c r="F78"/>
      <c r="G78" s="62"/>
      <c r="H78" s="2"/>
      <c r="I78" s="9"/>
    </row>
    <row r="79" spans="1:9" s="3" customFormat="1" x14ac:dyDescent="0.2">
      <c r="A79"/>
      <c r="B79"/>
      <c r="C79"/>
      <c r="D79" s="8"/>
      <c r="E79" s="8"/>
      <c r="F79"/>
      <c r="G79" s="62"/>
      <c r="H79" s="2"/>
      <c r="I79" s="9"/>
    </row>
    <row r="80" spans="1:9" s="3" customFormat="1" x14ac:dyDescent="0.2">
      <c r="A80"/>
      <c r="B80"/>
      <c r="C80"/>
      <c r="D80" s="8"/>
      <c r="E80" s="8"/>
      <c r="F80"/>
      <c r="G80" s="62"/>
      <c r="H80" s="2"/>
      <c r="I80" s="9"/>
    </row>
    <row r="81" spans="1:9" s="3" customFormat="1" x14ac:dyDescent="0.2">
      <c r="A81"/>
      <c r="B81"/>
      <c r="C81"/>
      <c r="D81" s="8"/>
      <c r="E81" s="8"/>
      <c r="F81"/>
      <c r="G81" s="62"/>
      <c r="H81" s="2"/>
      <c r="I81" s="9"/>
    </row>
    <row r="82" spans="1:9" s="3" customFormat="1" x14ac:dyDescent="0.2">
      <c r="A82"/>
      <c r="B82"/>
      <c r="C82"/>
      <c r="D82" s="8"/>
      <c r="E82" s="8"/>
      <c r="F82"/>
      <c r="G82" s="62"/>
      <c r="H82" s="2"/>
      <c r="I82" s="9"/>
    </row>
    <row r="83" spans="1:9" s="19" customFormat="1" ht="15.75" x14ac:dyDescent="0.25">
      <c r="A83"/>
      <c r="B83"/>
      <c r="C83"/>
      <c r="D83" s="8"/>
      <c r="E83" s="8"/>
      <c r="F83"/>
      <c r="G83" s="62"/>
      <c r="H83" s="2"/>
      <c r="I83" s="9"/>
    </row>
    <row r="84" spans="1:9" s="19" customFormat="1" ht="15.75" x14ac:dyDescent="0.25">
      <c r="A84"/>
      <c r="B84"/>
      <c r="C84"/>
      <c r="D84" s="8"/>
      <c r="E84" s="8"/>
      <c r="F84"/>
      <c r="G84" s="62"/>
      <c r="H84" s="2"/>
      <c r="I84" s="9"/>
    </row>
    <row r="85" spans="1:9" s="19" customFormat="1" ht="15.75" x14ac:dyDescent="0.25">
      <c r="A85"/>
      <c r="B85"/>
      <c r="C85"/>
      <c r="D85" s="8"/>
      <c r="E85" s="8"/>
      <c r="F85"/>
      <c r="G85" s="62"/>
      <c r="H85" s="2"/>
      <c r="I85" s="9"/>
    </row>
    <row r="95" spans="1:9" hidden="1" x14ac:dyDescent="0.2"/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9"/>
  <sheetViews>
    <sheetView topLeftCell="A28" workbookViewId="0">
      <selection activeCell="D51" sqref="D51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bestFit="1" customWidth="1"/>
    <col min="5" max="5" width="7.42578125" style="89" customWidth="1"/>
    <col min="6" max="6" width="17.140625" hidden="1" customWidth="1"/>
    <col min="7" max="8" width="9" style="89" customWidth="1"/>
    <col min="9" max="9" width="15.28515625" style="2" customWidth="1"/>
    <col min="12" max="12" width="12.28515625" bestFit="1" customWidth="1"/>
  </cols>
  <sheetData>
    <row r="1" spans="1:9" s="18" customFormat="1" ht="20.25" x14ac:dyDescent="0.3">
      <c r="A1" s="65" t="s">
        <v>484</v>
      </c>
      <c r="B1" s="66"/>
      <c r="C1" s="66"/>
      <c r="D1" s="66"/>
      <c r="E1" s="75"/>
      <c r="F1" s="19"/>
      <c r="G1" s="75"/>
      <c r="H1" s="75"/>
      <c r="I1" s="90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13" t="s">
        <v>4</v>
      </c>
      <c r="H2" s="13" t="s">
        <v>5</v>
      </c>
      <c r="I2" s="13" t="s">
        <v>6</v>
      </c>
    </row>
    <row r="3" spans="1:9" s="38" customFormat="1" ht="15.75" x14ac:dyDescent="0.25">
      <c r="A3" s="5" t="s">
        <v>14</v>
      </c>
      <c r="B3" s="2"/>
      <c r="C3" s="2"/>
      <c r="D3" s="2"/>
      <c r="E3" s="27"/>
      <c r="F3" s="5"/>
      <c r="G3" s="27"/>
      <c r="H3" s="27"/>
      <c r="I3" s="91"/>
    </row>
    <row r="4" spans="1:9" s="3" customFormat="1" ht="13.5" customHeight="1" x14ac:dyDescent="0.2">
      <c r="A4" s="4">
        <v>38606</v>
      </c>
      <c r="B4" s="2" t="s">
        <v>341</v>
      </c>
      <c r="C4" s="2">
        <v>17</v>
      </c>
      <c r="D4" s="2">
        <f>SUM(C4*80)</f>
        <v>1360</v>
      </c>
      <c r="E4" s="27" t="s">
        <v>10</v>
      </c>
      <c r="G4" s="27" t="s">
        <v>260</v>
      </c>
      <c r="H4" s="27" t="s">
        <v>143</v>
      </c>
      <c r="I4" s="92" t="s">
        <v>373</v>
      </c>
    </row>
    <row r="5" spans="1:9" s="38" customFormat="1" ht="15.75" x14ac:dyDescent="0.25">
      <c r="A5" s="5" t="s">
        <v>32</v>
      </c>
      <c r="B5" s="2"/>
      <c r="C5" s="2"/>
      <c r="D5" s="2"/>
      <c r="E5" s="27"/>
      <c r="G5" s="27"/>
      <c r="H5" s="27"/>
      <c r="I5" s="91"/>
    </row>
    <row r="6" spans="1:9" s="3" customFormat="1" ht="13.5" customHeight="1" x14ac:dyDescent="0.2">
      <c r="A6" s="4">
        <v>38633</v>
      </c>
      <c r="B6" s="2" t="s">
        <v>394</v>
      </c>
      <c r="C6" s="2">
        <v>36</v>
      </c>
      <c r="D6" s="2">
        <f t="shared" ref="D6:D53" si="0">SUM(C6*80)</f>
        <v>2880</v>
      </c>
      <c r="E6" s="27" t="s">
        <v>10</v>
      </c>
      <c r="G6" s="27" t="s">
        <v>55</v>
      </c>
      <c r="H6" s="27" t="s">
        <v>73</v>
      </c>
      <c r="I6" s="92" t="s">
        <v>373</v>
      </c>
    </row>
    <row r="7" spans="1:9" s="3" customFormat="1" x14ac:dyDescent="0.2">
      <c r="A7" s="4">
        <v>38634</v>
      </c>
      <c r="B7" s="2" t="s">
        <v>330</v>
      </c>
      <c r="C7" s="2">
        <v>15</v>
      </c>
      <c r="D7" s="2">
        <f t="shared" si="0"/>
        <v>1200</v>
      </c>
      <c r="E7" s="27" t="s">
        <v>10</v>
      </c>
      <c r="F7" s="6"/>
      <c r="G7" s="27" t="s">
        <v>44</v>
      </c>
      <c r="H7" s="27" t="s">
        <v>143</v>
      </c>
      <c r="I7" s="92" t="s">
        <v>464</v>
      </c>
    </row>
    <row r="8" spans="1:9" s="3" customFormat="1" x14ac:dyDescent="0.2">
      <c r="A8" s="4">
        <v>38640</v>
      </c>
      <c r="B8" s="2" t="s">
        <v>235</v>
      </c>
      <c r="C8" s="2">
        <v>22</v>
      </c>
      <c r="D8" s="2">
        <f t="shared" si="0"/>
        <v>1760</v>
      </c>
      <c r="E8" s="27" t="s">
        <v>21</v>
      </c>
      <c r="F8" s="6"/>
      <c r="G8" s="27" t="s">
        <v>321</v>
      </c>
      <c r="H8" s="27" t="s">
        <v>56</v>
      </c>
      <c r="I8" s="92" t="s">
        <v>485</v>
      </c>
    </row>
    <row r="9" spans="1:9" s="3" customFormat="1" x14ac:dyDescent="0.2">
      <c r="A9" s="4">
        <v>38640</v>
      </c>
      <c r="B9" s="2" t="s">
        <v>235</v>
      </c>
      <c r="C9" s="2">
        <v>22</v>
      </c>
      <c r="D9" s="2">
        <f t="shared" si="0"/>
        <v>1760</v>
      </c>
      <c r="E9" s="27" t="s">
        <v>39</v>
      </c>
      <c r="F9" s="6"/>
      <c r="G9" s="27" t="s">
        <v>486</v>
      </c>
      <c r="H9" s="27" t="s">
        <v>41</v>
      </c>
      <c r="I9" s="92" t="s">
        <v>373</v>
      </c>
    </row>
    <row r="10" spans="1:9" s="38" customFormat="1" ht="15.75" x14ac:dyDescent="0.25">
      <c r="A10" s="4">
        <v>38641</v>
      </c>
      <c r="B10" s="2" t="s">
        <v>240</v>
      </c>
      <c r="C10" s="2">
        <v>12</v>
      </c>
      <c r="D10" s="2">
        <f t="shared" si="0"/>
        <v>960</v>
      </c>
      <c r="E10" s="27" t="s">
        <v>10</v>
      </c>
      <c r="F10" s="3"/>
      <c r="G10" s="27" t="s">
        <v>44</v>
      </c>
      <c r="H10" s="27" t="s">
        <v>143</v>
      </c>
      <c r="I10" s="92" t="s">
        <v>464</v>
      </c>
    </row>
    <row r="11" spans="1:9" s="3" customFormat="1" x14ac:dyDescent="0.2">
      <c r="A11" s="88">
        <v>38641</v>
      </c>
      <c r="B11" s="2" t="s">
        <v>487</v>
      </c>
      <c r="C11" s="2">
        <v>39</v>
      </c>
      <c r="D11" s="2">
        <f t="shared" si="0"/>
        <v>3120</v>
      </c>
      <c r="E11" s="27" t="s">
        <v>26</v>
      </c>
      <c r="F11" s="6"/>
      <c r="G11" s="27" t="s">
        <v>62</v>
      </c>
      <c r="H11" s="27" t="s">
        <v>488</v>
      </c>
      <c r="I11" s="92" t="s">
        <v>481</v>
      </c>
    </row>
    <row r="12" spans="1:9" s="3" customFormat="1" x14ac:dyDescent="0.2">
      <c r="A12" s="4">
        <v>38648</v>
      </c>
      <c r="B12" s="2" t="s">
        <v>254</v>
      </c>
      <c r="C12" s="2">
        <v>31</v>
      </c>
      <c r="D12" s="2">
        <f t="shared" si="0"/>
        <v>2480</v>
      </c>
      <c r="E12" s="27" t="s">
        <v>10</v>
      </c>
      <c r="F12" s="6"/>
      <c r="G12" s="27" t="s">
        <v>56</v>
      </c>
      <c r="H12" s="27" t="s">
        <v>143</v>
      </c>
      <c r="I12" s="92" t="s">
        <v>481</v>
      </c>
    </row>
    <row r="13" spans="1:9" s="3" customFormat="1" x14ac:dyDescent="0.2">
      <c r="A13" s="4">
        <v>38655</v>
      </c>
      <c r="B13" s="2" t="s">
        <v>283</v>
      </c>
      <c r="C13" s="2">
        <v>42</v>
      </c>
      <c r="D13" s="2">
        <f t="shared" si="0"/>
        <v>3360</v>
      </c>
      <c r="E13" s="27" t="s">
        <v>10</v>
      </c>
      <c r="F13" s="6"/>
      <c r="G13" s="27" t="s">
        <v>62</v>
      </c>
      <c r="H13" s="27" t="s">
        <v>143</v>
      </c>
      <c r="I13" s="92" t="s">
        <v>464</v>
      </c>
    </row>
    <row r="14" spans="1:9" s="3" customFormat="1" x14ac:dyDescent="0.2">
      <c r="A14" s="88">
        <v>38655</v>
      </c>
      <c r="B14" s="2" t="s">
        <v>489</v>
      </c>
      <c r="C14" s="2">
        <v>25</v>
      </c>
      <c r="D14" s="2">
        <f t="shared" si="0"/>
        <v>2000</v>
      </c>
      <c r="E14" s="27" t="s">
        <v>26</v>
      </c>
      <c r="F14" s="6"/>
      <c r="G14" s="27" t="s">
        <v>27</v>
      </c>
      <c r="H14" s="27" t="s">
        <v>28</v>
      </c>
      <c r="I14" s="92" t="s">
        <v>490</v>
      </c>
    </row>
    <row r="15" spans="1:9" s="3" customFormat="1" x14ac:dyDescent="0.2">
      <c r="A15" s="4">
        <v>38655</v>
      </c>
      <c r="B15" s="2" t="s">
        <v>258</v>
      </c>
      <c r="C15" s="2">
        <v>30</v>
      </c>
      <c r="D15" s="2">
        <f t="shared" si="0"/>
        <v>2400</v>
      </c>
      <c r="E15" s="27" t="s">
        <v>48</v>
      </c>
      <c r="F15" s="6"/>
      <c r="G15" s="27" t="s">
        <v>43</v>
      </c>
      <c r="H15" s="27" t="s">
        <v>260</v>
      </c>
      <c r="I15" s="92" t="s">
        <v>485</v>
      </c>
    </row>
    <row r="16" spans="1:9" s="3" customFormat="1" ht="15.75" x14ac:dyDescent="0.25">
      <c r="A16" s="5" t="s">
        <v>60</v>
      </c>
      <c r="B16" s="2"/>
      <c r="C16" s="2"/>
      <c r="D16" s="2"/>
      <c r="E16" s="27"/>
      <c r="F16" s="6"/>
      <c r="G16" s="27"/>
      <c r="H16" s="27"/>
      <c r="I16" s="91"/>
    </row>
    <row r="17" spans="1:9" s="3" customFormat="1" ht="15.75" x14ac:dyDescent="0.25">
      <c r="A17" s="4">
        <v>38661</v>
      </c>
      <c r="B17" s="2" t="s">
        <v>250</v>
      </c>
      <c r="C17" s="2">
        <v>24</v>
      </c>
      <c r="D17" s="2">
        <f t="shared" si="0"/>
        <v>1920</v>
      </c>
      <c r="E17" s="27" t="s">
        <v>21</v>
      </c>
      <c r="F17" s="36"/>
      <c r="G17" s="27" t="s">
        <v>27</v>
      </c>
      <c r="H17" s="27" t="s">
        <v>28</v>
      </c>
      <c r="I17" s="92" t="s">
        <v>481</v>
      </c>
    </row>
    <row r="18" spans="1:9" s="3" customFormat="1" x14ac:dyDescent="0.2">
      <c r="A18" s="88">
        <v>38661</v>
      </c>
      <c r="B18" s="2" t="s">
        <v>279</v>
      </c>
      <c r="C18" s="2">
        <v>24</v>
      </c>
      <c r="D18" s="2">
        <f t="shared" si="0"/>
        <v>1920</v>
      </c>
      <c r="E18" s="27" t="s">
        <v>491</v>
      </c>
      <c r="F18" s="6"/>
      <c r="G18" s="27" t="s">
        <v>126</v>
      </c>
      <c r="H18" s="27" t="s">
        <v>27</v>
      </c>
      <c r="I18" s="92" t="s">
        <v>485</v>
      </c>
    </row>
    <row r="19" spans="1:9" s="3" customFormat="1" x14ac:dyDescent="0.2">
      <c r="A19" s="4">
        <v>38662</v>
      </c>
      <c r="B19" s="2" t="s">
        <v>312</v>
      </c>
      <c r="C19" s="2">
        <v>20</v>
      </c>
      <c r="D19" s="2">
        <f t="shared" si="0"/>
        <v>1600</v>
      </c>
      <c r="E19" s="27" t="s">
        <v>10</v>
      </c>
      <c r="F19" s="6"/>
      <c r="G19" s="27" t="s">
        <v>68</v>
      </c>
      <c r="H19" s="27" t="s">
        <v>143</v>
      </c>
      <c r="I19" s="92" t="s">
        <v>464</v>
      </c>
    </row>
    <row r="20" spans="1:9" s="3" customFormat="1" x14ac:dyDescent="0.2">
      <c r="A20" s="4">
        <v>38668</v>
      </c>
      <c r="B20" s="2" t="s">
        <v>492</v>
      </c>
      <c r="C20" s="2">
        <v>24</v>
      </c>
      <c r="D20" s="2">
        <f t="shared" si="0"/>
        <v>1920</v>
      </c>
      <c r="E20" s="27" t="s">
        <v>39</v>
      </c>
      <c r="F20" s="6"/>
      <c r="G20" s="27" t="s">
        <v>82</v>
      </c>
      <c r="H20" s="27" t="s">
        <v>429</v>
      </c>
      <c r="I20" s="92" t="s">
        <v>493</v>
      </c>
    </row>
    <row r="21" spans="1:9" s="3" customFormat="1" x14ac:dyDescent="0.2">
      <c r="A21" s="4">
        <v>38669</v>
      </c>
      <c r="B21" s="2" t="s">
        <v>399</v>
      </c>
      <c r="C21" s="2">
        <v>46</v>
      </c>
      <c r="D21" s="2">
        <f t="shared" si="0"/>
        <v>3680</v>
      </c>
      <c r="E21" s="27" t="s">
        <v>26</v>
      </c>
      <c r="F21" s="6"/>
      <c r="G21" s="27" t="s">
        <v>49</v>
      </c>
      <c r="H21" s="27" t="s">
        <v>36</v>
      </c>
      <c r="I21" s="92" t="s">
        <v>481</v>
      </c>
    </row>
    <row r="22" spans="1:9" s="3" customFormat="1" x14ac:dyDescent="0.2">
      <c r="A22" s="4">
        <v>38675</v>
      </c>
      <c r="B22" s="2" t="s">
        <v>247</v>
      </c>
      <c r="C22" s="2">
        <v>24</v>
      </c>
      <c r="D22" s="2">
        <f t="shared" si="0"/>
        <v>1920</v>
      </c>
      <c r="E22" s="27" t="s">
        <v>39</v>
      </c>
      <c r="F22" s="6"/>
      <c r="G22" s="27" t="s">
        <v>69</v>
      </c>
      <c r="H22" s="27" t="s">
        <v>68</v>
      </c>
      <c r="I22" s="92" t="s">
        <v>373</v>
      </c>
    </row>
    <row r="23" spans="1:9" s="38" customFormat="1" ht="15.75" x14ac:dyDescent="0.25">
      <c r="A23" s="4">
        <v>38676</v>
      </c>
      <c r="B23" s="2" t="s">
        <v>235</v>
      </c>
      <c r="C23" s="2">
        <v>22</v>
      </c>
      <c r="D23" s="2">
        <f t="shared" si="0"/>
        <v>1760</v>
      </c>
      <c r="E23" s="27" t="s">
        <v>48</v>
      </c>
      <c r="F23" s="6"/>
      <c r="G23" s="27" t="s">
        <v>22</v>
      </c>
      <c r="H23" s="27" t="s">
        <v>56</v>
      </c>
      <c r="I23" s="92" t="s">
        <v>373</v>
      </c>
    </row>
    <row r="24" spans="1:9" s="3" customFormat="1" x14ac:dyDescent="0.2">
      <c r="A24" s="4">
        <v>38681</v>
      </c>
      <c r="B24" s="2" t="s">
        <v>358</v>
      </c>
      <c r="C24" s="2">
        <v>15</v>
      </c>
      <c r="D24" s="2">
        <f t="shared" si="0"/>
        <v>1200</v>
      </c>
      <c r="E24" s="27" t="s">
        <v>10</v>
      </c>
      <c r="F24" s="6"/>
      <c r="G24" s="27" t="s">
        <v>16</v>
      </c>
      <c r="H24" s="27" t="s">
        <v>12</v>
      </c>
      <c r="I24" s="92" t="s">
        <v>373</v>
      </c>
    </row>
    <row r="25" spans="1:9" s="3" customFormat="1" x14ac:dyDescent="0.2">
      <c r="A25" s="4">
        <v>38682</v>
      </c>
      <c r="B25" s="2" t="s">
        <v>234</v>
      </c>
      <c r="C25" s="2">
        <v>11</v>
      </c>
      <c r="D25" s="2">
        <f t="shared" si="0"/>
        <v>880</v>
      </c>
      <c r="E25" s="27" t="s">
        <v>21</v>
      </c>
      <c r="F25" s="6"/>
      <c r="G25" s="27" t="s">
        <v>43</v>
      </c>
      <c r="H25" s="27" t="s">
        <v>68</v>
      </c>
      <c r="I25" s="74" t="s">
        <v>464</v>
      </c>
    </row>
    <row r="26" spans="1:9" s="3" customFormat="1" x14ac:dyDescent="0.2">
      <c r="A26" s="4">
        <v>38683</v>
      </c>
      <c r="B26" s="2" t="s">
        <v>453</v>
      </c>
      <c r="C26" s="2">
        <v>35</v>
      </c>
      <c r="D26" s="2">
        <f t="shared" si="0"/>
        <v>2800</v>
      </c>
      <c r="E26" s="27" t="s">
        <v>26</v>
      </c>
      <c r="F26" s="6"/>
      <c r="G26" s="27" t="s">
        <v>123</v>
      </c>
      <c r="H26" s="27" t="s">
        <v>16</v>
      </c>
      <c r="I26" s="92" t="s">
        <v>373</v>
      </c>
    </row>
    <row r="27" spans="1:9" s="3" customFormat="1" ht="15.75" x14ac:dyDescent="0.25">
      <c r="A27" s="5" t="s">
        <v>70</v>
      </c>
      <c r="B27" s="2"/>
      <c r="C27" s="2"/>
      <c r="D27" s="2"/>
      <c r="E27" s="27"/>
      <c r="G27" s="27"/>
      <c r="H27" s="27"/>
      <c r="I27" s="91"/>
    </row>
    <row r="28" spans="1:9" s="3" customFormat="1" x14ac:dyDescent="0.2">
      <c r="A28" s="4">
        <v>38690</v>
      </c>
      <c r="B28" s="2" t="s">
        <v>494</v>
      </c>
      <c r="C28" s="2">
        <v>26</v>
      </c>
      <c r="D28" s="2">
        <f t="shared" si="0"/>
        <v>2080</v>
      </c>
      <c r="E28" s="27" t="s">
        <v>10</v>
      </c>
      <c r="G28" s="27" t="s">
        <v>44</v>
      </c>
      <c r="H28" s="27" t="s">
        <v>74</v>
      </c>
      <c r="I28" s="92" t="s">
        <v>464</v>
      </c>
    </row>
    <row r="29" spans="1:9" s="3" customFormat="1" ht="15.75" x14ac:dyDescent="0.25">
      <c r="A29" s="4">
        <v>38690</v>
      </c>
      <c r="B29" s="2" t="s">
        <v>308</v>
      </c>
      <c r="C29" s="2">
        <v>23</v>
      </c>
      <c r="D29" s="2">
        <f t="shared" si="0"/>
        <v>1840</v>
      </c>
      <c r="E29" s="27" t="s">
        <v>26</v>
      </c>
      <c r="F29" s="38"/>
      <c r="G29" s="27" t="s">
        <v>73</v>
      </c>
      <c r="H29" s="27" t="s">
        <v>74</v>
      </c>
      <c r="I29" s="92" t="s">
        <v>481</v>
      </c>
    </row>
    <row r="30" spans="1:9" s="3" customFormat="1" x14ac:dyDescent="0.2">
      <c r="A30" s="4">
        <v>38696</v>
      </c>
      <c r="B30" s="2" t="s">
        <v>241</v>
      </c>
      <c r="C30" s="2">
        <v>35</v>
      </c>
      <c r="D30" s="2">
        <f t="shared" si="0"/>
        <v>2800</v>
      </c>
      <c r="E30" s="27" t="s">
        <v>21</v>
      </c>
      <c r="F30" s="6"/>
      <c r="G30" s="27" t="s">
        <v>55</v>
      </c>
      <c r="H30" s="27" t="s">
        <v>425</v>
      </c>
      <c r="I30" s="74" t="s">
        <v>464</v>
      </c>
    </row>
    <row r="31" spans="1:9" s="3" customFormat="1" x14ac:dyDescent="0.2">
      <c r="A31" s="4">
        <v>38697</v>
      </c>
      <c r="B31" s="2" t="s">
        <v>245</v>
      </c>
      <c r="C31" s="2">
        <v>36</v>
      </c>
      <c r="D31" s="2">
        <f t="shared" si="0"/>
        <v>2880</v>
      </c>
      <c r="E31" s="27" t="s">
        <v>48</v>
      </c>
      <c r="F31" s="6"/>
      <c r="G31" s="27" t="s">
        <v>317</v>
      </c>
      <c r="H31" s="27" t="s">
        <v>49</v>
      </c>
      <c r="I31" s="92" t="s">
        <v>373</v>
      </c>
    </row>
    <row r="32" spans="1:9" s="3" customFormat="1" x14ac:dyDescent="0.2">
      <c r="A32" s="4">
        <v>38699</v>
      </c>
      <c r="B32" s="2" t="s">
        <v>240</v>
      </c>
      <c r="C32" s="2">
        <v>11</v>
      </c>
      <c r="D32" s="2">
        <f t="shared" si="0"/>
        <v>880</v>
      </c>
      <c r="E32" s="27" t="s">
        <v>21</v>
      </c>
      <c r="F32" s="6"/>
      <c r="G32" s="27" t="s">
        <v>11</v>
      </c>
      <c r="H32" s="27" t="s">
        <v>12</v>
      </c>
      <c r="I32" s="74" t="s">
        <v>481</v>
      </c>
    </row>
    <row r="33" spans="1:12" s="3" customFormat="1" x14ac:dyDescent="0.2">
      <c r="A33" s="4">
        <v>38700</v>
      </c>
      <c r="B33" s="2" t="s">
        <v>236</v>
      </c>
      <c r="C33" s="2">
        <v>37</v>
      </c>
      <c r="D33" s="2">
        <f t="shared" si="0"/>
        <v>2960</v>
      </c>
      <c r="E33" s="27" t="s">
        <v>10</v>
      </c>
      <c r="F33" s="6"/>
      <c r="G33" s="27" t="s">
        <v>260</v>
      </c>
      <c r="H33" s="27" t="s">
        <v>12</v>
      </c>
      <c r="I33" s="92" t="s">
        <v>373</v>
      </c>
    </row>
    <row r="34" spans="1:12" s="3" customFormat="1" x14ac:dyDescent="0.2">
      <c r="A34" s="4">
        <v>38704</v>
      </c>
      <c r="B34" s="2" t="s">
        <v>495</v>
      </c>
      <c r="C34" s="2">
        <v>45</v>
      </c>
      <c r="D34" s="2">
        <f t="shared" si="0"/>
        <v>3600</v>
      </c>
      <c r="E34" s="27" t="s">
        <v>26</v>
      </c>
      <c r="F34" s="6"/>
      <c r="G34" s="27" t="s">
        <v>162</v>
      </c>
      <c r="H34" s="27" t="s">
        <v>123</v>
      </c>
      <c r="I34" s="92" t="s">
        <v>373</v>
      </c>
    </row>
    <row r="35" spans="1:12" s="3" customFormat="1" ht="15.75" x14ac:dyDescent="0.25">
      <c r="A35" s="5" t="s">
        <v>84</v>
      </c>
      <c r="B35" s="2"/>
      <c r="C35" s="2"/>
      <c r="D35" s="2"/>
      <c r="E35" s="27"/>
      <c r="F35" s="6"/>
      <c r="G35" s="27"/>
      <c r="H35" s="27"/>
      <c r="I35" s="91"/>
    </row>
    <row r="36" spans="1:12" s="38" customFormat="1" ht="15.75" x14ac:dyDescent="0.25">
      <c r="A36" s="4">
        <v>38359</v>
      </c>
      <c r="B36" s="2" t="s">
        <v>330</v>
      </c>
      <c r="C36" s="2">
        <v>15</v>
      </c>
      <c r="D36" s="2">
        <f t="shared" si="0"/>
        <v>1200</v>
      </c>
      <c r="E36" s="27" t="s">
        <v>21</v>
      </c>
      <c r="F36" s="6"/>
      <c r="G36" s="27" t="s">
        <v>156</v>
      </c>
      <c r="H36" s="27" t="s">
        <v>28</v>
      </c>
      <c r="I36" s="74" t="s">
        <v>485</v>
      </c>
    </row>
    <row r="37" spans="1:12" s="3" customFormat="1" x14ac:dyDescent="0.2">
      <c r="A37" s="4">
        <v>38360</v>
      </c>
      <c r="B37" s="2" t="s">
        <v>355</v>
      </c>
      <c r="C37" s="2">
        <v>28</v>
      </c>
      <c r="D37" s="2">
        <f t="shared" si="0"/>
        <v>2240</v>
      </c>
      <c r="E37" s="27" t="s">
        <v>26</v>
      </c>
      <c r="F37" s="6"/>
      <c r="G37" s="27" t="s">
        <v>41</v>
      </c>
      <c r="H37" s="27" t="s">
        <v>31</v>
      </c>
      <c r="I37" s="74" t="s">
        <v>464</v>
      </c>
    </row>
    <row r="38" spans="1:12" s="3" customFormat="1" x14ac:dyDescent="0.2">
      <c r="A38" s="4">
        <v>38360</v>
      </c>
      <c r="B38" s="2" t="s">
        <v>250</v>
      </c>
      <c r="C38" s="2">
        <v>24</v>
      </c>
      <c r="D38" s="2">
        <f t="shared" si="0"/>
        <v>1920</v>
      </c>
      <c r="E38" s="27" t="s">
        <v>72</v>
      </c>
      <c r="F38" s="6"/>
      <c r="G38" s="27" t="s">
        <v>69</v>
      </c>
      <c r="H38" s="27" t="s">
        <v>68</v>
      </c>
      <c r="I38" s="74" t="s">
        <v>481</v>
      </c>
    </row>
    <row r="39" spans="1:12" s="3" customFormat="1" ht="15.75" x14ac:dyDescent="0.25">
      <c r="A39" s="4">
        <v>38365</v>
      </c>
      <c r="B39" s="2" t="s">
        <v>330</v>
      </c>
      <c r="C39" s="2">
        <v>15</v>
      </c>
      <c r="D39" s="2">
        <f t="shared" si="0"/>
        <v>1200</v>
      </c>
      <c r="E39" s="27" t="s">
        <v>10</v>
      </c>
      <c r="F39" s="36"/>
      <c r="G39" s="27" t="s">
        <v>16</v>
      </c>
      <c r="H39" s="27" t="s">
        <v>12</v>
      </c>
      <c r="I39" s="74" t="s">
        <v>373</v>
      </c>
    </row>
    <row r="40" spans="1:12" s="3" customFormat="1" x14ac:dyDescent="0.2">
      <c r="A40" s="4">
        <v>38366</v>
      </c>
      <c r="B40" s="2" t="s">
        <v>279</v>
      </c>
      <c r="C40" s="2">
        <v>24</v>
      </c>
      <c r="D40" s="2">
        <f t="shared" si="0"/>
        <v>1920</v>
      </c>
      <c r="E40" s="27" t="s">
        <v>39</v>
      </c>
      <c r="F40" s="6"/>
      <c r="G40" s="27" t="s">
        <v>69</v>
      </c>
      <c r="H40" s="27" t="s">
        <v>68</v>
      </c>
      <c r="I40" s="74" t="s">
        <v>464</v>
      </c>
    </row>
    <row r="41" spans="1:12" s="3" customFormat="1" x14ac:dyDescent="0.2">
      <c r="A41" s="4">
        <v>38370</v>
      </c>
      <c r="B41" s="2" t="s">
        <v>309</v>
      </c>
      <c r="C41" s="2">
        <v>35</v>
      </c>
      <c r="D41" s="2">
        <f t="shared" si="0"/>
        <v>2800</v>
      </c>
      <c r="E41" s="27" t="s">
        <v>10</v>
      </c>
      <c r="G41" s="27" t="s">
        <v>73</v>
      </c>
      <c r="H41" s="27" t="s">
        <v>12</v>
      </c>
      <c r="I41" s="74" t="s">
        <v>373</v>
      </c>
    </row>
    <row r="42" spans="1:12" s="3" customFormat="1" x14ac:dyDescent="0.2">
      <c r="A42" s="4">
        <v>38374</v>
      </c>
      <c r="B42" s="2" t="s">
        <v>496</v>
      </c>
      <c r="C42" s="2">
        <v>40</v>
      </c>
      <c r="D42" s="2">
        <f t="shared" si="0"/>
        <v>3200</v>
      </c>
      <c r="E42" s="27" t="s">
        <v>26</v>
      </c>
      <c r="G42" s="27" t="s">
        <v>278</v>
      </c>
      <c r="H42" s="27" t="s">
        <v>62</v>
      </c>
      <c r="I42" s="74" t="s">
        <v>464</v>
      </c>
    </row>
    <row r="43" spans="1:12" s="3" customFormat="1" x14ac:dyDescent="0.2">
      <c r="A43" s="4">
        <v>38380</v>
      </c>
      <c r="B43" s="2" t="s">
        <v>235</v>
      </c>
      <c r="C43" s="2">
        <v>22</v>
      </c>
      <c r="D43" s="2">
        <f t="shared" si="0"/>
        <v>1760</v>
      </c>
      <c r="E43" s="27" t="s">
        <v>21</v>
      </c>
      <c r="F43" s="6"/>
      <c r="G43" s="27" t="s">
        <v>62</v>
      </c>
      <c r="H43" s="27" t="s">
        <v>28</v>
      </c>
      <c r="I43" s="74" t="s">
        <v>485</v>
      </c>
    </row>
    <row r="44" spans="1:12" s="3" customFormat="1" x14ac:dyDescent="0.2">
      <c r="A44" s="88">
        <v>38380</v>
      </c>
      <c r="B44" s="2" t="s">
        <v>250</v>
      </c>
      <c r="C44" s="2">
        <v>24</v>
      </c>
      <c r="D44" s="2">
        <f t="shared" si="0"/>
        <v>1920</v>
      </c>
      <c r="E44" s="27" t="s">
        <v>39</v>
      </c>
      <c r="F44" s="6"/>
      <c r="G44" s="27" t="s">
        <v>69</v>
      </c>
      <c r="H44" s="27" t="s">
        <v>68</v>
      </c>
      <c r="I44" s="74" t="s">
        <v>373</v>
      </c>
    </row>
    <row r="45" spans="1:12" s="3" customFormat="1" x14ac:dyDescent="0.2">
      <c r="A45" s="4">
        <v>38381</v>
      </c>
      <c r="B45" s="2" t="s">
        <v>469</v>
      </c>
      <c r="C45" s="2">
        <v>27</v>
      </c>
      <c r="D45" s="2">
        <f t="shared" si="0"/>
        <v>2160</v>
      </c>
      <c r="E45" s="27" t="s">
        <v>10</v>
      </c>
      <c r="F45" s="6"/>
      <c r="G45" s="27" t="s">
        <v>56</v>
      </c>
      <c r="H45" s="27" t="s">
        <v>143</v>
      </c>
      <c r="I45" s="74" t="s">
        <v>464</v>
      </c>
    </row>
    <row r="46" spans="1:12" s="3" customFormat="1" x14ac:dyDescent="0.2">
      <c r="A46" s="4">
        <v>38381</v>
      </c>
      <c r="B46" s="2" t="s">
        <v>235</v>
      </c>
      <c r="C46" s="2">
        <v>22</v>
      </c>
      <c r="D46" s="2">
        <f t="shared" si="0"/>
        <v>1760</v>
      </c>
      <c r="E46" s="27" t="s">
        <v>72</v>
      </c>
      <c r="F46" s="6"/>
      <c r="G46" s="27" t="s">
        <v>69</v>
      </c>
      <c r="H46" s="27" t="s">
        <v>56</v>
      </c>
      <c r="I46" s="74" t="s">
        <v>481</v>
      </c>
      <c r="L46" s="20"/>
    </row>
    <row r="47" spans="1:12" s="38" customFormat="1" ht="15.75" x14ac:dyDescent="0.25">
      <c r="A47" s="5" t="s">
        <v>86</v>
      </c>
      <c r="B47" s="2"/>
      <c r="C47" s="2"/>
      <c r="D47" s="2"/>
      <c r="E47" s="27"/>
      <c r="F47" s="6"/>
      <c r="G47" s="27"/>
      <c r="H47" s="27"/>
      <c r="I47" s="91"/>
    </row>
    <row r="48" spans="1:12" s="3" customFormat="1" x14ac:dyDescent="0.2">
      <c r="A48" s="4">
        <v>38388</v>
      </c>
      <c r="B48" s="2" t="s">
        <v>251</v>
      </c>
      <c r="C48" s="2">
        <v>32</v>
      </c>
      <c r="D48" s="2">
        <f t="shared" si="0"/>
        <v>2560</v>
      </c>
      <c r="E48" s="27" t="s">
        <v>10</v>
      </c>
      <c r="F48" s="6"/>
      <c r="G48" s="27" t="s">
        <v>156</v>
      </c>
      <c r="H48" s="27" t="s">
        <v>143</v>
      </c>
      <c r="I48" s="74" t="s">
        <v>464</v>
      </c>
    </row>
    <row r="49" spans="1:9" s="3" customFormat="1" x14ac:dyDescent="0.2">
      <c r="A49" s="4">
        <v>38388</v>
      </c>
      <c r="B49" s="2" t="s">
        <v>328</v>
      </c>
      <c r="C49" s="2">
        <v>41</v>
      </c>
      <c r="D49" s="2">
        <f t="shared" si="0"/>
        <v>3280</v>
      </c>
      <c r="E49" s="27" t="s">
        <v>26</v>
      </c>
      <c r="F49" s="6"/>
      <c r="G49" s="27" t="s">
        <v>40</v>
      </c>
      <c r="H49" s="27" t="s">
        <v>123</v>
      </c>
      <c r="I49" s="74" t="s">
        <v>481</v>
      </c>
    </row>
    <row r="50" spans="1:9" s="3" customFormat="1" x14ac:dyDescent="0.2">
      <c r="A50" s="4">
        <v>38394</v>
      </c>
      <c r="B50" s="2" t="s">
        <v>250</v>
      </c>
      <c r="C50" s="2">
        <v>24</v>
      </c>
      <c r="D50" s="2">
        <f t="shared" si="0"/>
        <v>1920</v>
      </c>
      <c r="E50" s="27" t="s">
        <v>21</v>
      </c>
      <c r="F50" s="6"/>
      <c r="G50" s="27" t="s">
        <v>44</v>
      </c>
      <c r="H50" s="27" t="s">
        <v>147</v>
      </c>
      <c r="I50" s="74" t="s">
        <v>464</v>
      </c>
    </row>
    <row r="51" spans="1:9" s="3" customFormat="1" x14ac:dyDescent="0.2">
      <c r="A51" s="4">
        <v>38398</v>
      </c>
      <c r="B51" s="2" t="s">
        <v>318</v>
      </c>
      <c r="C51" s="2">
        <v>53</v>
      </c>
      <c r="D51" s="2">
        <f t="shared" si="0"/>
        <v>4240</v>
      </c>
      <c r="E51" s="27" t="s">
        <v>10</v>
      </c>
      <c r="F51" s="6"/>
      <c r="G51" s="27" t="s">
        <v>56</v>
      </c>
      <c r="H51" s="27" t="s">
        <v>12</v>
      </c>
      <c r="I51" s="74" t="s">
        <v>373</v>
      </c>
    </row>
    <row r="52" spans="1:9" s="3" customFormat="1" ht="15.75" x14ac:dyDescent="0.25">
      <c r="A52" s="4">
        <v>38398</v>
      </c>
      <c r="B52" s="2" t="s">
        <v>310</v>
      </c>
      <c r="C52" s="2">
        <v>15</v>
      </c>
      <c r="D52" s="2">
        <f t="shared" si="0"/>
        <v>1200</v>
      </c>
      <c r="E52" s="27" t="s">
        <v>26</v>
      </c>
      <c r="F52" s="38"/>
      <c r="G52" s="27" t="s">
        <v>28</v>
      </c>
      <c r="H52" s="27" t="s">
        <v>135</v>
      </c>
      <c r="I52" s="74" t="s">
        <v>481</v>
      </c>
    </row>
    <row r="53" spans="1:9" s="3" customFormat="1" x14ac:dyDescent="0.2">
      <c r="A53" s="4">
        <v>38406</v>
      </c>
      <c r="B53" s="2" t="s">
        <v>288</v>
      </c>
      <c r="C53" s="2">
        <v>36</v>
      </c>
      <c r="D53" s="2">
        <f t="shared" si="0"/>
        <v>2880</v>
      </c>
      <c r="E53" s="27" t="s">
        <v>10</v>
      </c>
      <c r="G53" s="27" t="s">
        <v>73</v>
      </c>
      <c r="H53" s="27" t="s">
        <v>12</v>
      </c>
      <c r="I53" s="74" t="s">
        <v>373</v>
      </c>
    </row>
    <row r="54" spans="1:9" s="3" customFormat="1" ht="13.5" thickBot="1" x14ac:dyDescent="0.25">
      <c r="A54" s="4">
        <v>38776</v>
      </c>
      <c r="B54" s="2" t="s">
        <v>283</v>
      </c>
      <c r="C54" s="2">
        <v>42</v>
      </c>
      <c r="D54" s="2">
        <f>SUM(C54*80)</f>
        <v>3360</v>
      </c>
      <c r="E54" s="27" t="s">
        <v>48</v>
      </c>
      <c r="G54" s="27" t="s">
        <v>73</v>
      </c>
      <c r="H54" s="27" t="s">
        <v>12</v>
      </c>
      <c r="I54" s="74" t="s">
        <v>485</v>
      </c>
    </row>
    <row r="55" spans="1:9" s="3" customFormat="1" ht="13.5" thickBot="1" x14ac:dyDescent="0.25">
      <c r="A55" s="4"/>
      <c r="B55" s="2"/>
      <c r="C55" s="107">
        <f>SUM(C4:C54)</f>
        <v>1268</v>
      </c>
      <c r="D55" s="106">
        <f>SUM(D4:D54)</f>
        <v>101440</v>
      </c>
      <c r="E55" s="27"/>
      <c r="G55" s="27"/>
      <c r="H55" s="27"/>
      <c r="I55" s="2"/>
    </row>
    <row r="56" spans="1:9" s="3" customFormat="1" ht="15.75" x14ac:dyDescent="0.25">
      <c r="A56" s="1"/>
      <c r="B56" s="1"/>
      <c r="C56" s="1"/>
      <c r="D56" s="1"/>
      <c r="E56" s="75"/>
      <c r="F56" s="6"/>
      <c r="G56" s="75"/>
      <c r="H56" s="75"/>
      <c r="I56" s="2"/>
    </row>
    <row r="57" spans="1:9" s="3" customFormat="1" ht="15.75" x14ac:dyDescent="0.25">
      <c r="A57" s="19" t="s">
        <v>387</v>
      </c>
      <c r="B57" s="19"/>
      <c r="C57" s="19"/>
      <c r="D57" s="19" t="s">
        <v>497</v>
      </c>
      <c r="E57" s="13"/>
      <c r="F57" s="6"/>
      <c r="G57" s="13"/>
      <c r="H57" s="13"/>
      <c r="I57" s="19"/>
    </row>
    <row r="58" spans="1:9" s="3" customFormat="1" ht="15.75" x14ac:dyDescent="0.25">
      <c r="A58" s="19" t="s">
        <v>95</v>
      </c>
      <c r="B58" s="19"/>
      <c r="C58" s="19"/>
      <c r="D58" s="19" t="s">
        <v>39</v>
      </c>
      <c r="E58" s="13"/>
      <c r="F58" s="6"/>
      <c r="G58" s="13"/>
      <c r="H58" s="13"/>
      <c r="I58" s="19"/>
    </row>
    <row r="59" spans="1:9" s="3" customFormat="1" ht="15.75" x14ac:dyDescent="0.25">
      <c r="A59" s="19" t="s">
        <v>99</v>
      </c>
      <c r="B59" s="19"/>
      <c r="C59" s="19"/>
      <c r="D59" s="19" t="s">
        <v>291</v>
      </c>
      <c r="E59" s="13"/>
      <c r="F59" s="6"/>
      <c r="G59" s="13"/>
      <c r="H59" s="13"/>
      <c r="I59" s="19"/>
    </row>
    <row r="60" spans="1:9" s="3" customFormat="1" x14ac:dyDescent="0.2">
      <c r="A60"/>
      <c r="B60"/>
      <c r="C60"/>
      <c r="D60"/>
      <c r="E60" s="89"/>
      <c r="F60" s="6"/>
      <c r="G60" s="89"/>
      <c r="H60" s="89"/>
      <c r="I60" s="2"/>
    </row>
    <row r="61" spans="1:9" s="3" customFormat="1" x14ac:dyDescent="0.2">
      <c r="A61"/>
      <c r="B61"/>
      <c r="C61"/>
      <c r="D61"/>
      <c r="E61" s="89"/>
      <c r="F61" s="6"/>
      <c r="G61" s="89"/>
      <c r="H61" s="89"/>
      <c r="I61" s="2"/>
    </row>
    <row r="62" spans="1:9" s="3" customFormat="1" x14ac:dyDescent="0.2">
      <c r="A62"/>
      <c r="B62"/>
      <c r="C62"/>
      <c r="D62"/>
      <c r="E62" s="89"/>
      <c r="F62" s="6"/>
      <c r="G62" s="89"/>
      <c r="H62" s="89"/>
      <c r="I62" s="2"/>
    </row>
    <row r="63" spans="1:9" s="3" customFormat="1" ht="15" x14ac:dyDescent="0.25">
      <c r="A63"/>
      <c r="B63"/>
      <c r="C63"/>
      <c r="D63"/>
      <c r="E63" s="89"/>
      <c r="F63" s="85"/>
      <c r="G63" s="89"/>
      <c r="H63" s="89"/>
      <c r="I63" s="2"/>
    </row>
    <row r="64" spans="1:9" s="3" customFormat="1" x14ac:dyDescent="0.2">
      <c r="A64"/>
      <c r="B64"/>
      <c r="C64"/>
      <c r="D64"/>
      <c r="E64" s="89"/>
      <c r="G64" s="89"/>
      <c r="H64" s="89"/>
      <c r="I64" s="2"/>
    </row>
    <row r="65" spans="1:9" s="3" customFormat="1" x14ac:dyDescent="0.2">
      <c r="A65"/>
      <c r="B65"/>
      <c r="C65"/>
      <c r="D65"/>
      <c r="E65" s="89"/>
      <c r="G65" s="89"/>
      <c r="H65" s="89"/>
      <c r="I65" s="2"/>
    </row>
    <row r="66" spans="1:9" s="38" customFormat="1" ht="15.75" x14ac:dyDescent="0.25">
      <c r="A66"/>
      <c r="B66"/>
      <c r="C66"/>
      <c r="D66"/>
      <c r="E66" s="89"/>
      <c r="F66" s="3"/>
      <c r="G66" s="89"/>
      <c r="H66" s="89"/>
      <c r="I66" s="2"/>
    </row>
    <row r="67" spans="1:9" s="3" customFormat="1" x14ac:dyDescent="0.2">
      <c r="A67"/>
      <c r="B67"/>
      <c r="C67"/>
      <c r="D67"/>
      <c r="E67" s="89"/>
      <c r="G67" s="89"/>
      <c r="H67" s="89"/>
      <c r="I67" s="2"/>
    </row>
    <row r="68" spans="1:9" s="3" customFormat="1" x14ac:dyDescent="0.2">
      <c r="A68"/>
      <c r="B68"/>
      <c r="C68"/>
      <c r="D68"/>
      <c r="E68" s="89"/>
      <c r="F68"/>
      <c r="G68" s="89"/>
      <c r="H68" s="89"/>
      <c r="I68" s="2"/>
    </row>
    <row r="69" spans="1:9" s="3" customFormat="1" x14ac:dyDescent="0.2">
      <c r="A69"/>
      <c r="B69"/>
      <c r="C69"/>
      <c r="D69"/>
      <c r="E69" s="89"/>
      <c r="F69"/>
      <c r="G69" s="89"/>
      <c r="H69" s="89"/>
      <c r="I69" s="2"/>
    </row>
    <row r="70" spans="1:9" s="3" customFormat="1" x14ac:dyDescent="0.2">
      <c r="A70"/>
      <c r="B70"/>
      <c r="C70"/>
      <c r="D70"/>
      <c r="E70" s="89"/>
      <c r="F70"/>
      <c r="G70" s="89"/>
      <c r="H70" s="89"/>
      <c r="I70" s="2"/>
    </row>
    <row r="71" spans="1:9" s="3" customFormat="1" x14ac:dyDescent="0.2">
      <c r="A71"/>
      <c r="B71"/>
      <c r="C71"/>
      <c r="D71"/>
      <c r="E71" s="89"/>
      <c r="F71"/>
      <c r="G71" s="89"/>
      <c r="H71" s="89"/>
      <c r="I71" s="2"/>
    </row>
    <row r="72" spans="1:9" s="3" customFormat="1" x14ac:dyDescent="0.2">
      <c r="A72"/>
      <c r="B72"/>
      <c r="C72"/>
      <c r="D72"/>
      <c r="E72" s="89"/>
      <c r="F72"/>
      <c r="G72" s="89"/>
      <c r="H72" s="89"/>
      <c r="I72" s="2"/>
    </row>
    <row r="73" spans="1:9" s="3" customFormat="1" x14ac:dyDescent="0.2">
      <c r="A73"/>
      <c r="B73"/>
      <c r="C73"/>
      <c r="D73"/>
      <c r="E73" s="89"/>
      <c r="F73"/>
      <c r="G73" s="89"/>
      <c r="H73" s="89"/>
      <c r="I73" s="2"/>
    </row>
    <row r="74" spans="1:9" s="3" customFormat="1" x14ac:dyDescent="0.2">
      <c r="A74"/>
      <c r="B74"/>
      <c r="C74"/>
      <c r="D74"/>
      <c r="E74" s="89"/>
      <c r="F74"/>
      <c r="G74" s="89"/>
      <c r="H74" s="89"/>
      <c r="I74" s="2"/>
    </row>
    <row r="75" spans="1:9" s="3" customFormat="1" x14ac:dyDescent="0.2">
      <c r="A75"/>
      <c r="B75"/>
      <c r="C75"/>
      <c r="D75"/>
      <c r="E75" s="89"/>
      <c r="F75"/>
      <c r="G75" s="89"/>
      <c r="H75" s="89"/>
      <c r="I75" s="2"/>
    </row>
    <row r="76" spans="1:9" s="3" customFormat="1" x14ac:dyDescent="0.2">
      <c r="A76"/>
      <c r="B76"/>
      <c r="C76"/>
      <c r="D76"/>
      <c r="E76" s="89"/>
      <c r="F76"/>
      <c r="G76" s="89"/>
      <c r="H76" s="89"/>
      <c r="I76" s="2"/>
    </row>
    <row r="77" spans="1:9" s="3" customFormat="1" x14ac:dyDescent="0.2">
      <c r="A77"/>
      <c r="B77"/>
      <c r="C77"/>
      <c r="D77"/>
      <c r="E77" s="89"/>
      <c r="F77"/>
      <c r="G77" s="89"/>
      <c r="H77" s="89"/>
      <c r="I77" s="2"/>
    </row>
    <row r="78" spans="1:9" s="3" customFormat="1" x14ac:dyDescent="0.2">
      <c r="A78"/>
      <c r="B78"/>
      <c r="C78"/>
      <c r="D78"/>
      <c r="E78" s="89"/>
      <c r="F78"/>
      <c r="G78" s="89"/>
      <c r="H78" s="89"/>
      <c r="I78" s="2"/>
    </row>
    <row r="79" spans="1:9" s="38" customFormat="1" ht="15.75" x14ac:dyDescent="0.25">
      <c r="A79"/>
      <c r="B79"/>
      <c r="C79"/>
      <c r="D79"/>
      <c r="E79" s="89"/>
      <c r="F79"/>
      <c r="G79" s="89"/>
      <c r="H79" s="89"/>
      <c r="I79" s="2"/>
    </row>
    <row r="80" spans="1:9" s="3" customFormat="1" x14ac:dyDescent="0.2">
      <c r="A80"/>
      <c r="B80"/>
      <c r="C80"/>
      <c r="D80"/>
      <c r="E80" s="89"/>
      <c r="F80"/>
      <c r="G80" s="89"/>
      <c r="H80" s="89"/>
      <c r="I80" s="2"/>
    </row>
    <row r="81" spans="1:9" s="3" customFormat="1" x14ac:dyDescent="0.2">
      <c r="A81"/>
      <c r="B81"/>
      <c r="C81"/>
      <c r="D81"/>
      <c r="E81" s="89"/>
      <c r="F81"/>
      <c r="G81" s="89"/>
      <c r="H81" s="89"/>
      <c r="I81" s="2"/>
    </row>
    <row r="82" spans="1:9" s="3" customFormat="1" x14ac:dyDescent="0.2">
      <c r="A82"/>
      <c r="B82"/>
      <c r="C82"/>
      <c r="D82"/>
      <c r="E82" s="89"/>
      <c r="F82"/>
      <c r="G82" s="89"/>
      <c r="H82" s="89"/>
      <c r="I82" s="2"/>
    </row>
    <row r="83" spans="1:9" s="3" customFormat="1" x14ac:dyDescent="0.2">
      <c r="A83"/>
      <c r="B83"/>
      <c r="C83"/>
      <c r="D83"/>
      <c r="E83" s="89"/>
      <c r="F83"/>
      <c r="G83" s="89"/>
      <c r="H83" s="89"/>
      <c r="I83" s="2"/>
    </row>
    <row r="84" spans="1:9" s="19" customFormat="1" ht="15.75" x14ac:dyDescent="0.25">
      <c r="A84"/>
      <c r="B84"/>
      <c r="C84"/>
      <c r="D84"/>
      <c r="E84" s="89"/>
      <c r="F84"/>
      <c r="G84" s="89"/>
      <c r="H84" s="89"/>
      <c r="I84" s="2"/>
    </row>
    <row r="85" spans="1:9" s="19" customFormat="1" ht="15.75" x14ac:dyDescent="0.25">
      <c r="A85"/>
      <c r="B85"/>
      <c r="C85"/>
      <c r="D85"/>
      <c r="E85" s="89"/>
      <c r="F85"/>
      <c r="G85" s="89"/>
      <c r="H85" s="89"/>
      <c r="I85" s="2"/>
    </row>
    <row r="86" spans="1:9" s="19" customFormat="1" ht="15.75" x14ac:dyDescent="0.25">
      <c r="A86"/>
      <c r="B86"/>
      <c r="C86"/>
      <c r="D86"/>
      <c r="E86" s="89"/>
      <c r="F86"/>
      <c r="G86" s="89"/>
      <c r="H86" s="89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09"/>
  <sheetViews>
    <sheetView topLeftCell="A52" workbookViewId="0">
      <selection activeCell="D75" sqref="D75"/>
    </sheetView>
  </sheetViews>
  <sheetFormatPr defaultRowHeight="12.75" x14ac:dyDescent="0.2"/>
  <cols>
    <col min="1" max="1" width="8.5703125" customWidth="1"/>
    <col min="2" max="2" width="16.28515625" customWidth="1"/>
    <col min="3" max="3" width="8.5703125" customWidth="1"/>
    <col min="4" max="4" width="9.7109375" bestFit="1" customWidth="1"/>
    <col min="5" max="5" width="7.42578125" style="89" customWidth="1"/>
    <col min="6" max="6" width="17.140625" hidden="1" customWidth="1"/>
    <col min="7" max="8" width="9" style="89" customWidth="1"/>
    <col min="9" max="9" width="15.28515625" style="2" customWidth="1"/>
    <col min="12" max="12" width="12.28515625" bestFit="1" customWidth="1"/>
  </cols>
  <sheetData>
    <row r="1" spans="1:9" s="18" customFormat="1" ht="20.25" x14ac:dyDescent="0.3">
      <c r="A1" s="65" t="s">
        <v>498</v>
      </c>
      <c r="B1" s="66"/>
      <c r="C1" s="66"/>
      <c r="D1" s="66"/>
      <c r="E1" s="75"/>
      <c r="F1" s="19"/>
      <c r="G1" s="75"/>
      <c r="H1" s="75"/>
      <c r="I1" s="90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13" t="s">
        <v>4</v>
      </c>
      <c r="H2" s="13" t="s">
        <v>5</v>
      </c>
      <c r="I2" s="13" t="s">
        <v>6</v>
      </c>
    </row>
    <row r="3" spans="1:9" s="38" customFormat="1" ht="15.75" x14ac:dyDescent="0.25">
      <c r="A3" s="5" t="s">
        <v>14</v>
      </c>
      <c r="B3" s="2"/>
      <c r="C3" s="2"/>
      <c r="D3" s="2"/>
      <c r="E3" s="27"/>
      <c r="F3" s="5"/>
      <c r="G3" s="27"/>
      <c r="H3" s="27"/>
      <c r="I3" s="91"/>
    </row>
    <row r="4" spans="1:9" s="3" customFormat="1" ht="13.5" customHeight="1" x14ac:dyDescent="0.2">
      <c r="A4" s="4">
        <v>38239</v>
      </c>
      <c r="B4" s="2" t="s">
        <v>310</v>
      </c>
      <c r="C4" s="2">
        <v>13</v>
      </c>
      <c r="D4" s="2">
        <f>SUM(C4*75)</f>
        <v>975</v>
      </c>
      <c r="E4" s="27" t="s">
        <v>21</v>
      </c>
      <c r="G4" s="27"/>
      <c r="H4" s="27"/>
      <c r="I4" s="74" t="s">
        <v>373</v>
      </c>
    </row>
    <row r="5" spans="1:9" s="38" customFormat="1" ht="15.75" x14ac:dyDescent="0.25">
      <c r="A5" s="4">
        <v>38245</v>
      </c>
      <c r="B5" s="2" t="s">
        <v>240</v>
      </c>
      <c r="C5" s="2">
        <v>11</v>
      </c>
      <c r="D5" s="2">
        <f>SUM(C5*75)</f>
        <v>825</v>
      </c>
      <c r="E5" s="27" t="s">
        <v>10</v>
      </c>
      <c r="G5" s="27"/>
      <c r="H5" s="27"/>
      <c r="I5" s="74" t="s">
        <v>481</v>
      </c>
    </row>
    <row r="6" spans="1:9" s="3" customFormat="1" ht="13.5" customHeight="1" x14ac:dyDescent="0.2">
      <c r="A6" s="4">
        <v>38252</v>
      </c>
      <c r="B6" s="2" t="s">
        <v>310</v>
      </c>
      <c r="C6" s="2">
        <v>13</v>
      </c>
      <c r="D6" s="2">
        <f>SUM(C6*75)</f>
        <v>975</v>
      </c>
      <c r="E6" s="27" t="s">
        <v>10</v>
      </c>
      <c r="G6" s="27"/>
      <c r="H6" s="27"/>
      <c r="I6" s="74" t="s">
        <v>462</v>
      </c>
    </row>
    <row r="7" spans="1:9" s="3" customFormat="1" ht="15.75" x14ac:dyDescent="0.25">
      <c r="A7" s="5" t="s">
        <v>32</v>
      </c>
      <c r="B7" s="2"/>
      <c r="C7" s="2"/>
      <c r="D7" s="2"/>
      <c r="E7" s="27"/>
      <c r="F7" s="6"/>
      <c r="G7" s="27"/>
      <c r="H7" s="27"/>
      <c r="I7" s="91"/>
    </row>
    <row r="8" spans="1:9" s="3" customFormat="1" x14ac:dyDescent="0.2">
      <c r="A8" s="4">
        <v>38263</v>
      </c>
      <c r="B8" s="2" t="s">
        <v>358</v>
      </c>
      <c r="C8" s="2">
        <v>14</v>
      </c>
      <c r="D8" s="2">
        <f t="shared" ref="D8:D22" si="0">SUM(C8*75)</f>
        <v>1050</v>
      </c>
      <c r="E8" s="27" t="s">
        <v>10</v>
      </c>
      <c r="F8" s="6"/>
      <c r="G8" s="27"/>
      <c r="H8" s="27" t="s">
        <v>143</v>
      </c>
      <c r="I8" s="74" t="s">
        <v>464</v>
      </c>
    </row>
    <row r="9" spans="1:9" s="3" customFormat="1" x14ac:dyDescent="0.2">
      <c r="A9" s="4">
        <v>38268</v>
      </c>
      <c r="B9" s="2" t="s">
        <v>305</v>
      </c>
      <c r="C9" s="2">
        <v>25</v>
      </c>
      <c r="D9" s="2">
        <f t="shared" si="0"/>
        <v>1875</v>
      </c>
      <c r="E9" s="27" t="s">
        <v>10</v>
      </c>
      <c r="F9" s="6"/>
      <c r="G9" s="27"/>
      <c r="H9" s="27" t="s">
        <v>12</v>
      </c>
      <c r="I9" s="74" t="s">
        <v>464</v>
      </c>
    </row>
    <row r="10" spans="1:9" s="38" customFormat="1" ht="15.75" x14ac:dyDescent="0.25">
      <c r="A10" s="4">
        <v>38269</v>
      </c>
      <c r="B10" s="2" t="s">
        <v>254</v>
      </c>
      <c r="C10" s="2">
        <v>31</v>
      </c>
      <c r="D10" s="2">
        <f t="shared" si="0"/>
        <v>2325</v>
      </c>
      <c r="E10" s="27" t="s">
        <v>21</v>
      </c>
      <c r="F10" s="3"/>
      <c r="G10" s="27" t="s">
        <v>321</v>
      </c>
      <c r="H10" s="27" t="s">
        <v>44</v>
      </c>
      <c r="I10" s="74" t="s">
        <v>373</v>
      </c>
    </row>
    <row r="11" spans="1:9" s="3" customFormat="1" x14ac:dyDescent="0.2">
      <c r="A11" s="4">
        <v>38270</v>
      </c>
      <c r="B11" s="2" t="s">
        <v>232</v>
      </c>
      <c r="C11" s="2">
        <v>10</v>
      </c>
      <c r="D11" s="2">
        <f t="shared" si="0"/>
        <v>750</v>
      </c>
      <c r="E11" s="27" t="s">
        <v>10</v>
      </c>
      <c r="F11" s="6"/>
      <c r="G11" s="27"/>
      <c r="H11" s="27" t="s">
        <v>143</v>
      </c>
      <c r="I11" s="74" t="s">
        <v>464</v>
      </c>
    </row>
    <row r="12" spans="1:9" s="3" customFormat="1" x14ac:dyDescent="0.2">
      <c r="A12" s="4">
        <v>38277</v>
      </c>
      <c r="B12" s="2" t="s">
        <v>237</v>
      </c>
      <c r="C12" s="2">
        <v>32</v>
      </c>
      <c r="D12" s="2">
        <f t="shared" si="0"/>
        <v>2400</v>
      </c>
      <c r="E12" s="27" t="s">
        <v>26</v>
      </c>
      <c r="F12" s="6"/>
      <c r="G12" s="27"/>
      <c r="H12" s="27" t="s">
        <v>141</v>
      </c>
      <c r="I12" s="74" t="s">
        <v>373</v>
      </c>
    </row>
    <row r="13" spans="1:9" s="3" customFormat="1" x14ac:dyDescent="0.2">
      <c r="A13" s="88">
        <v>38282</v>
      </c>
      <c r="B13" s="2" t="s">
        <v>309</v>
      </c>
      <c r="C13" s="2">
        <v>34</v>
      </c>
      <c r="D13" s="2">
        <f>SUM(C13*75)</f>
        <v>2550</v>
      </c>
      <c r="E13" s="27" t="s">
        <v>48</v>
      </c>
      <c r="F13" s="6"/>
      <c r="G13" s="27" t="s">
        <v>51</v>
      </c>
      <c r="H13" s="27" t="s">
        <v>59</v>
      </c>
      <c r="I13" s="74" t="s">
        <v>481</v>
      </c>
    </row>
    <row r="14" spans="1:9" s="3" customFormat="1" x14ac:dyDescent="0.2">
      <c r="A14" s="4">
        <v>38283</v>
      </c>
      <c r="B14" s="2" t="s">
        <v>258</v>
      </c>
      <c r="C14" s="2">
        <v>30</v>
      </c>
      <c r="D14" s="2">
        <f t="shared" si="0"/>
        <v>2250</v>
      </c>
      <c r="E14" s="27" t="s">
        <v>491</v>
      </c>
      <c r="F14" s="6"/>
      <c r="G14" s="27" t="s">
        <v>321</v>
      </c>
      <c r="H14" s="27" t="s">
        <v>205</v>
      </c>
      <c r="I14" s="74" t="s">
        <v>188</v>
      </c>
    </row>
    <row r="15" spans="1:9" s="3" customFormat="1" x14ac:dyDescent="0.2">
      <c r="A15" s="4">
        <v>38283</v>
      </c>
      <c r="B15" s="2" t="s">
        <v>358</v>
      </c>
      <c r="C15" s="2">
        <v>14</v>
      </c>
      <c r="D15" s="2">
        <f t="shared" si="0"/>
        <v>1050</v>
      </c>
      <c r="E15" s="27" t="s">
        <v>21</v>
      </c>
      <c r="F15" s="6"/>
      <c r="G15" s="27" t="s">
        <v>499</v>
      </c>
      <c r="H15" s="27" t="s">
        <v>123</v>
      </c>
      <c r="I15" s="74" t="s">
        <v>188</v>
      </c>
    </row>
    <row r="16" spans="1:9" s="3" customFormat="1" x14ac:dyDescent="0.2">
      <c r="A16" s="88">
        <v>38284</v>
      </c>
      <c r="B16" s="2" t="s">
        <v>250</v>
      </c>
      <c r="C16" s="2">
        <v>24</v>
      </c>
      <c r="D16" s="2">
        <f t="shared" si="0"/>
        <v>1800</v>
      </c>
      <c r="E16" s="27" t="s">
        <v>72</v>
      </c>
      <c r="F16" s="6"/>
      <c r="G16" s="27" t="s">
        <v>41</v>
      </c>
      <c r="H16" s="27" t="s">
        <v>68</v>
      </c>
      <c r="I16" s="74" t="s">
        <v>481</v>
      </c>
    </row>
    <row r="17" spans="1:9" s="3" customFormat="1" ht="15.75" x14ac:dyDescent="0.25">
      <c r="A17" s="4">
        <v>38284</v>
      </c>
      <c r="B17" s="2" t="s">
        <v>448</v>
      </c>
      <c r="C17" s="2">
        <v>34</v>
      </c>
      <c r="D17" s="2">
        <f t="shared" si="0"/>
        <v>2550</v>
      </c>
      <c r="E17" s="27" t="s">
        <v>10</v>
      </c>
      <c r="F17" s="36"/>
      <c r="G17" s="27"/>
      <c r="H17" s="27" t="s">
        <v>143</v>
      </c>
      <c r="I17" s="74" t="s">
        <v>462</v>
      </c>
    </row>
    <row r="18" spans="1:9" s="3" customFormat="1" x14ac:dyDescent="0.2">
      <c r="A18" s="4">
        <v>38289</v>
      </c>
      <c r="B18" s="2" t="s">
        <v>358</v>
      </c>
      <c r="C18" s="2">
        <v>14</v>
      </c>
      <c r="D18" s="2">
        <f t="shared" si="0"/>
        <v>1050</v>
      </c>
      <c r="E18" s="27" t="s">
        <v>10</v>
      </c>
      <c r="F18" s="6"/>
      <c r="G18" s="27"/>
      <c r="H18" s="27" t="s">
        <v>12</v>
      </c>
      <c r="I18" s="74" t="s">
        <v>373</v>
      </c>
    </row>
    <row r="19" spans="1:9" s="3" customFormat="1" x14ac:dyDescent="0.2">
      <c r="A19" s="4">
        <v>38290</v>
      </c>
      <c r="B19" s="2" t="s">
        <v>250</v>
      </c>
      <c r="C19" s="2">
        <v>24</v>
      </c>
      <c r="D19" s="2">
        <f>SUM(C19*75)</f>
        <v>1800</v>
      </c>
      <c r="E19" s="27" t="s">
        <v>21</v>
      </c>
      <c r="F19" s="6"/>
      <c r="G19" s="27" t="s">
        <v>123</v>
      </c>
      <c r="H19" s="27" t="s">
        <v>31</v>
      </c>
      <c r="I19" s="74" t="s">
        <v>481</v>
      </c>
    </row>
    <row r="20" spans="1:9" s="3" customFormat="1" x14ac:dyDescent="0.2">
      <c r="A20" s="4">
        <v>38291</v>
      </c>
      <c r="B20" s="2" t="s">
        <v>258</v>
      </c>
      <c r="C20" s="2">
        <v>30</v>
      </c>
      <c r="D20" s="2">
        <f t="shared" si="0"/>
        <v>2250</v>
      </c>
      <c r="E20" s="27" t="s">
        <v>72</v>
      </c>
      <c r="F20" s="6"/>
      <c r="G20" s="27"/>
      <c r="H20" s="27" t="s">
        <v>156</v>
      </c>
      <c r="I20" s="74" t="s">
        <v>462</v>
      </c>
    </row>
    <row r="21" spans="1:9" s="3" customFormat="1" x14ac:dyDescent="0.2">
      <c r="A21" s="4">
        <v>38291</v>
      </c>
      <c r="B21" s="2" t="s">
        <v>235</v>
      </c>
      <c r="C21" s="2">
        <v>22</v>
      </c>
      <c r="D21" s="2">
        <f t="shared" si="0"/>
        <v>1650</v>
      </c>
      <c r="E21" s="27" t="s">
        <v>26</v>
      </c>
      <c r="F21" s="6"/>
      <c r="G21" s="27"/>
      <c r="H21" s="27" t="s">
        <v>31</v>
      </c>
      <c r="I21" s="74" t="s">
        <v>500</v>
      </c>
    </row>
    <row r="22" spans="1:9" s="3" customFormat="1" x14ac:dyDescent="0.2">
      <c r="A22" s="4">
        <v>38291</v>
      </c>
      <c r="B22" s="2" t="s">
        <v>258</v>
      </c>
      <c r="C22" s="2">
        <v>30</v>
      </c>
      <c r="D22" s="2">
        <f t="shared" si="0"/>
        <v>2250</v>
      </c>
      <c r="E22" s="27" t="s">
        <v>482</v>
      </c>
      <c r="F22" s="6"/>
      <c r="G22" s="27" t="s">
        <v>501</v>
      </c>
      <c r="H22" s="27" t="s">
        <v>41</v>
      </c>
      <c r="I22" s="74" t="s">
        <v>481</v>
      </c>
    </row>
    <row r="23" spans="1:9" s="38" customFormat="1" ht="15.75" x14ac:dyDescent="0.25">
      <c r="A23" s="5" t="s">
        <v>60</v>
      </c>
      <c r="B23" s="2"/>
      <c r="C23" s="2"/>
      <c r="D23" s="2"/>
      <c r="E23" s="27"/>
      <c r="F23" s="6"/>
      <c r="G23" s="27"/>
      <c r="H23" s="27"/>
      <c r="I23" s="91"/>
    </row>
    <row r="24" spans="1:9" s="3" customFormat="1" x14ac:dyDescent="0.2">
      <c r="A24" s="4">
        <v>38297</v>
      </c>
      <c r="B24" s="2" t="s">
        <v>250</v>
      </c>
      <c r="C24" s="2">
        <v>24</v>
      </c>
      <c r="D24" s="2">
        <f t="shared" ref="D24:D34" si="1">SUM(C24*75)</f>
        <v>1800</v>
      </c>
      <c r="E24" s="27" t="s">
        <v>39</v>
      </c>
      <c r="F24" s="6"/>
      <c r="G24" s="27" t="s">
        <v>55</v>
      </c>
      <c r="H24" s="27" t="s">
        <v>56</v>
      </c>
      <c r="I24" s="74" t="s">
        <v>373</v>
      </c>
    </row>
    <row r="25" spans="1:9" s="3" customFormat="1" x14ac:dyDescent="0.2">
      <c r="A25" s="88">
        <v>38297</v>
      </c>
      <c r="B25" s="2" t="s">
        <v>237</v>
      </c>
      <c r="C25" s="2">
        <v>32</v>
      </c>
      <c r="D25" s="2">
        <f t="shared" si="1"/>
        <v>2400</v>
      </c>
      <c r="E25" s="27" t="s">
        <v>72</v>
      </c>
      <c r="F25" s="6"/>
      <c r="G25" s="27" t="s">
        <v>499</v>
      </c>
      <c r="H25" s="27" t="s">
        <v>123</v>
      </c>
      <c r="I25" s="74" t="s">
        <v>462</v>
      </c>
    </row>
    <row r="26" spans="1:9" s="3" customFormat="1" x14ac:dyDescent="0.2">
      <c r="A26" s="4">
        <v>38298</v>
      </c>
      <c r="B26" s="2" t="s">
        <v>236</v>
      </c>
      <c r="C26" s="2">
        <v>38</v>
      </c>
      <c r="D26" s="2">
        <f t="shared" si="1"/>
        <v>2850</v>
      </c>
      <c r="E26" s="27" t="s">
        <v>10</v>
      </c>
      <c r="F26" s="6"/>
      <c r="G26" s="27" t="s">
        <v>156</v>
      </c>
      <c r="H26" s="27" t="s">
        <v>143</v>
      </c>
      <c r="I26" s="74" t="s">
        <v>464</v>
      </c>
    </row>
    <row r="27" spans="1:9" s="3" customFormat="1" x14ac:dyDescent="0.2">
      <c r="A27" s="4">
        <v>38304</v>
      </c>
      <c r="B27" s="2" t="s">
        <v>269</v>
      </c>
      <c r="C27" s="2">
        <v>41</v>
      </c>
      <c r="D27" s="2">
        <f t="shared" si="1"/>
        <v>3075</v>
      </c>
      <c r="E27" s="27" t="s">
        <v>475</v>
      </c>
      <c r="G27" s="27" t="s">
        <v>69</v>
      </c>
      <c r="H27" s="27" t="s">
        <v>28</v>
      </c>
      <c r="I27" s="74" t="s">
        <v>373</v>
      </c>
    </row>
    <row r="28" spans="1:9" s="3" customFormat="1" x14ac:dyDescent="0.2">
      <c r="A28" s="4">
        <v>38305</v>
      </c>
      <c r="B28" s="2" t="s">
        <v>241</v>
      </c>
      <c r="C28" s="2">
        <v>35</v>
      </c>
      <c r="D28" s="2">
        <f t="shared" si="1"/>
        <v>2625</v>
      </c>
      <c r="E28" s="27" t="s">
        <v>26</v>
      </c>
      <c r="G28" s="27" t="s">
        <v>78</v>
      </c>
      <c r="H28" s="27" t="s">
        <v>79</v>
      </c>
      <c r="I28" s="74" t="s">
        <v>481</v>
      </c>
    </row>
    <row r="29" spans="1:9" s="3" customFormat="1" ht="15.75" x14ac:dyDescent="0.25">
      <c r="A29" s="4">
        <v>38310</v>
      </c>
      <c r="B29" s="2" t="s">
        <v>240</v>
      </c>
      <c r="C29" s="2">
        <v>11</v>
      </c>
      <c r="D29" s="2">
        <f t="shared" si="1"/>
        <v>825</v>
      </c>
      <c r="E29" s="27" t="s">
        <v>21</v>
      </c>
      <c r="F29" s="38"/>
      <c r="G29" s="27" t="s">
        <v>273</v>
      </c>
      <c r="H29" s="27" t="s">
        <v>59</v>
      </c>
      <c r="I29" s="74" t="s">
        <v>464</v>
      </c>
    </row>
    <row r="30" spans="1:9" s="3" customFormat="1" x14ac:dyDescent="0.2">
      <c r="A30" s="4">
        <v>38311</v>
      </c>
      <c r="B30" s="2" t="s">
        <v>312</v>
      </c>
      <c r="C30" s="2">
        <v>18</v>
      </c>
      <c r="D30" s="2">
        <f t="shared" si="1"/>
        <v>1350</v>
      </c>
      <c r="E30" s="27" t="s">
        <v>21</v>
      </c>
      <c r="F30" s="6"/>
      <c r="G30" s="27" t="s">
        <v>502</v>
      </c>
      <c r="H30" s="27" t="s">
        <v>138</v>
      </c>
      <c r="I30" s="74" t="s">
        <v>373</v>
      </c>
    </row>
    <row r="31" spans="1:9" s="3" customFormat="1" x14ac:dyDescent="0.2">
      <c r="A31" s="4">
        <v>38312</v>
      </c>
      <c r="B31" s="2" t="s">
        <v>330</v>
      </c>
      <c r="C31" s="2">
        <v>16</v>
      </c>
      <c r="D31" s="2">
        <f t="shared" si="1"/>
        <v>1200</v>
      </c>
      <c r="E31" s="27" t="s">
        <v>10</v>
      </c>
      <c r="F31" s="6"/>
      <c r="G31" s="27" t="s">
        <v>44</v>
      </c>
      <c r="H31" s="27" t="s">
        <v>143</v>
      </c>
      <c r="I31" s="74" t="s">
        <v>464</v>
      </c>
    </row>
    <row r="32" spans="1:9" s="3" customFormat="1" x14ac:dyDescent="0.2">
      <c r="A32" s="4">
        <v>38312</v>
      </c>
      <c r="B32" s="2" t="s">
        <v>270</v>
      </c>
      <c r="C32" s="2">
        <v>29</v>
      </c>
      <c r="D32" s="2">
        <f t="shared" si="1"/>
        <v>2175</v>
      </c>
      <c r="E32" s="27" t="s">
        <v>26</v>
      </c>
      <c r="F32" s="6"/>
      <c r="G32" s="27" t="s">
        <v>397</v>
      </c>
      <c r="H32" s="27" t="s">
        <v>123</v>
      </c>
      <c r="I32" s="74" t="s">
        <v>462</v>
      </c>
    </row>
    <row r="33" spans="1:12" s="3" customFormat="1" x14ac:dyDescent="0.2">
      <c r="A33" s="4">
        <v>38318</v>
      </c>
      <c r="B33" s="2" t="s">
        <v>235</v>
      </c>
      <c r="C33" s="2">
        <v>22</v>
      </c>
      <c r="D33" s="2">
        <f t="shared" si="1"/>
        <v>1650</v>
      </c>
      <c r="E33" s="27" t="s">
        <v>39</v>
      </c>
      <c r="F33" s="6"/>
      <c r="G33" s="27" t="s">
        <v>486</v>
      </c>
      <c r="H33" s="27" t="s">
        <v>41</v>
      </c>
      <c r="I33" s="74" t="s">
        <v>462</v>
      </c>
    </row>
    <row r="34" spans="1:12" s="3" customFormat="1" x14ac:dyDescent="0.2">
      <c r="A34" s="4">
        <v>38318</v>
      </c>
      <c r="B34" s="2" t="s">
        <v>469</v>
      </c>
      <c r="C34" s="2">
        <v>27</v>
      </c>
      <c r="D34" s="2">
        <f t="shared" si="1"/>
        <v>2025</v>
      </c>
      <c r="E34" s="27" t="s">
        <v>10</v>
      </c>
      <c r="F34" s="6"/>
      <c r="G34" s="27" t="s">
        <v>499</v>
      </c>
      <c r="H34" s="27" t="s">
        <v>31</v>
      </c>
      <c r="I34" s="74" t="s">
        <v>464</v>
      </c>
    </row>
    <row r="35" spans="1:12" s="3" customFormat="1" ht="15.75" x14ac:dyDescent="0.25">
      <c r="A35" s="5" t="s">
        <v>70</v>
      </c>
      <c r="B35" s="2"/>
      <c r="C35" s="2"/>
      <c r="D35" s="2"/>
      <c r="E35" s="27"/>
      <c r="F35" s="6"/>
      <c r="G35" s="27"/>
      <c r="H35" s="27"/>
      <c r="I35" s="91"/>
    </row>
    <row r="36" spans="1:12" s="38" customFormat="1" ht="15.75" x14ac:dyDescent="0.25">
      <c r="A36" s="4">
        <v>38322</v>
      </c>
      <c r="B36" s="2" t="s">
        <v>288</v>
      </c>
      <c r="C36" s="2">
        <v>36</v>
      </c>
      <c r="D36" s="2">
        <f t="shared" ref="D36:D45" si="2">SUM(C36*75)</f>
        <v>2700</v>
      </c>
      <c r="E36" s="27" t="s">
        <v>10</v>
      </c>
      <c r="F36" s="6"/>
      <c r="G36" s="27" t="s">
        <v>46</v>
      </c>
      <c r="H36" s="27" t="s">
        <v>12</v>
      </c>
      <c r="I36" s="74" t="s">
        <v>373</v>
      </c>
    </row>
    <row r="37" spans="1:12" s="3" customFormat="1" x14ac:dyDescent="0.2">
      <c r="A37" s="4">
        <v>38325</v>
      </c>
      <c r="B37" s="2" t="s">
        <v>258</v>
      </c>
      <c r="C37" s="2">
        <v>30</v>
      </c>
      <c r="D37" s="2">
        <f t="shared" si="2"/>
        <v>2250</v>
      </c>
      <c r="E37" s="27" t="s">
        <v>475</v>
      </c>
      <c r="F37" s="6"/>
      <c r="G37" s="27" t="s">
        <v>49</v>
      </c>
      <c r="H37" s="27" t="s">
        <v>260</v>
      </c>
      <c r="I37" s="74" t="s">
        <v>462</v>
      </c>
    </row>
    <row r="38" spans="1:12" s="3" customFormat="1" x14ac:dyDescent="0.2">
      <c r="A38" s="4">
        <v>38325</v>
      </c>
      <c r="B38" s="2" t="s">
        <v>309</v>
      </c>
      <c r="C38" s="2">
        <v>34</v>
      </c>
      <c r="D38" s="2">
        <f t="shared" si="2"/>
        <v>2550</v>
      </c>
      <c r="E38" s="27" t="s">
        <v>21</v>
      </c>
      <c r="F38" s="6"/>
      <c r="G38" s="27" t="s">
        <v>55</v>
      </c>
      <c r="H38" s="27" t="s">
        <v>196</v>
      </c>
      <c r="I38" s="74" t="s">
        <v>464</v>
      </c>
    </row>
    <row r="39" spans="1:12" s="3" customFormat="1" ht="15.75" x14ac:dyDescent="0.25">
      <c r="A39" s="4">
        <v>38326</v>
      </c>
      <c r="B39" s="2" t="s">
        <v>283</v>
      </c>
      <c r="C39" s="2">
        <v>41</v>
      </c>
      <c r="D39" s="2">
        <f t="shared" si="2"/>
        <v>3075</v>
      </c>
      <c r="E39" s="27" t="s">
        <v>48</v>
      </c>
      <c r="F39" s="36"/>
      <c r="G39" s="27" t="s">
        <v>156</v>
      </c>
      <c r="H39" s="27" t="s">
        <v>79</v>
      </c>
      <c r="I39" s="74"/>
    </row>
    <row r="40" spans="1:12" s="3" customFormat="1" x14ac:dyDescent="0.2">
      <c r="A40" s="4">
        <v>38326</v>
      </c>
      <c r="B40" s="2" t="s">
        <v>245</v>
      </c>
      <c r="C40" s="2">
        <v>36</v>
      </c>
      <c r="D40" s="2">
        <f t="shared" si="2"/>
        <v>2700</v>
      </c>
      <c r="E40" s="27" t="s">
        <v>72</v>
      </c>
      <c r="F40" s="6"/>
      <c r="G40" s="27" t="s">
        <v>321</v>
      </c>
      <c r="H40" s="27" t="s">
        <v>83</v>
      </c>
      <c r="I40" s="74" t="s">
        <v>462</v>
      </c>
    </row>
    <row r="41" spans="1:12" s="3" customFormat="1" x14ac:dyDescent="0.2">
      <c r="A41" s="4">
        <v>38326</v>
      </c>
      <c r="B41" s="2" t="s">
        <v>236</v>
      </c>
      <c r="C41" s="2">
        <v>38</v>
      </c>
      <c r="D41" s="2">
        <f t="shared" si="2"/>
        <v>2850</v>
      </c>
      <c r="E41" s="27" t="s">
        <v>26</v>
      </c>
      <c r="G41" s="27" t="s">
        <v>503</v>
      </c>
      <c r="H41" s="27" t="s">
        <v>189</v>
      </c>
      <c r="I41" s="74" t="s">
        <v>481</v>
      </c>
    </row>
    <row r="42" spans="1:12" s="3" customFormat="1" x14ac:dyDescent="0.2">
      <c r="A42" s="4">
        <v>38330</v>
      </c>
      <c r="B42" s="2" t="s">
        <v>240</v>
      </c>
      <c r="C42" s="2">
        <v>11</v>
      </c>
      <c r="D42" s="2">
        <f t="shared" si="2"/>
        <v>825</v>
      </c>
      <c r="E42" s="27" t="s">
        <v>26</v>
      </c>
      <c r="G42" s="27" t="s">
        <v>202</v>
      </c>
      <c r="H42" s="27" t="s">
        <v>134</v>
      </c>
      <c r="I42" s="74" t="s">
        <v>481</v>
      </c>
    </row>
    <row r="43" spans="1:12" s="3" customFormat="1" x14ac:dyDescent="0.2">
      <c r="A43" s="4">
        <v>38333</v>
      </c>
      <c r="B43" s="2" t="s">
        <v>251</v>
      </c>
      <c r="C43" s="2">
        <v>32</v>
      </c>
      <c r="D43" s="2">
        <f t="shared" si="2"/>
        <v>2400</v>
      </c>
      <c r="E43" s="27" t="s">
        <v>10</v>
      </c>
      <c r="F43" s="6"/>
      <c r="G43" s="27" t="s">
        <v>56</v>
      </c>
      <c r="H43" s="27" t="s">
        <v>143</v>
      </c>
      <c r="I43" s="74" t="s">
        <v>464</v>
      </c>
    </row>
    <row r="44" spans="1:12" s="3" customFormat="1" x14ac:dyDescent="0.2">
      <c r="A44" s="4">
        <v>38340</v>
      </c>
      <c r="B44" s="2" t="s">
        <v>247</v>
      </c>
      <c r="C44" s="2">
        <v>24</v>
      </c>
      <c r="D44" s="2">
        <f t="shared" si="2"/>
        <v>1800</v>
      </c>
      <c r="E44" s="27" t="s">
        <v>48</v>
      </c>
      <c r="F44" s="6"/>
      <c r="G44" s="27" t="s">
        <v>503</v>
      </c>
      <c r="H44" s="27" t="s">
        <v>78</v>
      </c>
      <c r="I44" s="74" t="s">
        <v>373</v>
      </c>
    </row>
    <row r="45" spans="1:12" s="3" customFormat="1" x14ac:dyDescent="0.2">
      <c r="A45" s="4">
        <v>38350</v>
      </c>
      <c r="B45" s="2" t="s">
        <v>287</v>
      </c>
      <c r="C45" s="2">
        <v>36</v>
      </c>
      <c r="D45" s="2">
        <f t="shared" si="2"/>
        <v>2700</v>
      </c>
      <c r="E45" s="27" t="s">
        <v>10</v>
      </c>
      <c r="F45" s="6"/>
      <c r="G45" s="27" t="s">
        <v>73</v>
      </c>
      <c r="H45" s="27" t="s">
        <v>12</v>
      </c>
      <c r="I45" s="74" t="s">
        <v>373</v>
      </c>
    </row>
    <row r="46" spans="1:12" s="3" customFormat="1" ht="15.75" x14ac:dyDescent="0.25">
      <c r="A46" s="5" t="s">
        <v>84</v>
      </c>
      <c r="B46" s="2"/>
      <c r="C46" s="2"/>
      <c r="D46" s="2"/>
      <c r="E46" s="27"/>
      <c r="F46" s="6"/>
      <c r="G46" s="27"/>
      <c r="H46" s="27"/>
      <c r="I46" s="91"/>
      <c r="L46" s="20"/>
    </row>
    <row r="47" spans="1:12" s="38" customFormat="1" ht="15.75" x14ac:dyDescent="0.25">
      <c r="A47" s="4">
        <v>37988</v>
      </c>
      <c r="B47" s="2" t="s">
        <v>249</v>
      </c>
      <c r="C47" s="2">
        <v>29</v>
      </c>
      <c r="D47" s="2">
        <f t="shared" ref="D47:D60" si="3">SUM(C47*75)</f>
        <v>2175</v>
      </c>
      <c r="E47" s="27" t="s">
        <v>26</v>
      </c>
      <c r="F47" s="6"/>
      <c r="G47" s="27" t="s">
        <v>75</v>
      </c>
      <c r="H47" s="27" t="s">
        <v>123</v>
      </c>
      <c r="I47" s="74" t="s">
        <v>373</v>
      </c>
    </row>
    <row r="48" spans="1:12" s="3" customFormat="1" x14ac:dyDescent="0.2">
      <c r="A48" s="4">
        <v>37991</v>
      </c>
      <c r="B48" s="2" t="s">
        <v>254</v>
      </c>
      <c r="C48" s="2">
        <v>31</v>
      </c>
      <c r="D48" s="2">
        <f t="shared" si="3"/>
        <v>2325</v>
      </c>
      <c r="E48" s="27" t="s">
        <v>10</v>
      </c>
      <c r="F48" s="6"/>
      <c r="G48" s="27" t="s">
        <v>46</v>
      </c>
      <c r="H48" s="27" t="s">
        <v>12</v>
      </c>
      <c r="I48" s="74" t="s">
        <v>373</v>
      </c>
    </row>
    <row r="49" spans="1:9" s="3" customFormat="1" x14ac:dyDescent="0.2">
      <c r="A49" s="4">
        <v>37991</v>
      </c>
      <c r="B49" s="2" t="s">
        <v>279</v>
      </c>
      <c r="C49" s="2">
        <v>24</v>
      </c>
      <c r="D49" s="2">
        <f>SUM(C49*75)</f>
        <v>1800</v>
      </c>
      <c r="E49" s="27" t="s">
        <v>475</v>
      </c>
      <c r="F49" s="6"/>
      <c r="G49" s="27" t="s">
        <v>141</v>
      </c>
      <c r="H49" s="27" t="s">
        <v>16</v>
      </c>
      <c r="I49" s="74" t="s">
        <v>462</v>
      </c>
    </row>
    <row r="50" spans="1:9" s="3" customFormat="1" x14ac:dyDescent="0.2">
      <c r="A50" s="4">
        <v>37992</v>
      </c>
      <c r="B50" s="2" t="s">
        <v>504</v>
      </c>
      <c r="C50" s="2">
        <v>42</v>
      </c>
      <c r="D50" s="2">
        <f t="shared" si="3"/>
        <v>3150</v>
      </c>
      <c r="E50" s="27" t="s">
        <v>21</v>
      </c>
      <c r="F50" s="6"/>
      <c r="G50" s="27" t="s">
        <v>346</v>
      </c>
      <c r="H50" s="27" t="s">
        <v>44</v>
      </c>
      <c r="I50" s="74" t="s">
        <v>481</v>
      </c>
    </row>
    <row r="51" spans="1:9" s="3" customFormat="1" x14ac:dyDescent="0.2">
      <c r="A51" s="4">
        <v>37994</v>
      </c>
      <c r="B51" s="2" t="s">
        <v>312</v>
      </c>
      <c r="C51" s="2">
        <v>20</v>
      </c>
      <c r="D51" s="2">
        <f t="shared" si="3"/>
        <v>1500</v>
      </c>
      <c r="E51" s="27" t="s">
        <v>475</v>
      </c>
      <c r="F51" s="6"/>
      <c r="G51" s="27" t="s">
        <v>157</v>
      </c>
      <c r="H51" s="27" t="s">
        <v>46</v>
      </c>
      <c r="I51" s="74" t="s">
        <v>373</v>
      </c>
    </row>
    <row r="52" spans="1:9" s="3" customFormat="1" ht="15.75" x14ac:dyDescent="0.25">
      <c r="A52" s="4">
        <v>37995</v>
      </c>
      <c r="B52" s="2" t="s">
        <v>258</v>
      </c>
      <c r="C52" s="2">
        <v>30</v>
      </c>
      <c r="D52" s="2">
        <f t="shared" si="3"/>
        <v>2250</v>
      </c>
      <c r="E52" s="27" t="s">
        <v>72</v>
      </c>
      <c r="F52" s="38"/>
      <c r="G52" s="27" t="s">
        <v>49</v>
      </c>
      <c r="H52" s="27" t="s">
        <v>56</v>
      </c>
      <c r="I52" s="74" t="s">
        <v>462</v>
      </c>
    </row>
    <row r="53" spans="1:9" s="3" customFormat="1" x14ac:dyDescent="0.2">
      <c r="A53" s="4">
        <v>37998</v>
      </c>
      <c r="B53" s="2" t="s">
        <v>283</v>
      </c>
      <c r="C53" s="2">
        <v>41</v>
      </c>
      <c r="D53" s="2">
        <f t="shared" si="3"/>
        <v>3075</v>
      </c>
      <c r="E53" s="27" t="s">
        <v>10</v>
      </c>
      <c r="G53" s="27" t="s">
        <v>44</v>
      </c>
      <c r="H53" s="27" t="s">
        <v>12</v>
      </c>
      <c r="I53" s="74" t="s">
        <v>373</v>
      </c>
    </row>
    <row r="54" spans="1:9" s="3" customFormat="1" x14ac:dyDescent="0.2">
      <c r="A54" s="4">
        <v>38001</v>
      </c>
      <c r="B54" s="2" t="s">
        <v>235</v>
      </c>
      <c r="C54" s="2">
        <v>22</v>
      </c>
      <c r="D54" s="2">
        <f t="shared" si="3"/>
        <v>1650</v>
      </c>
      <c r="E54" s="27" t="s">
        <v>39</v>
      </c>
      <c r="G54" s="27" t="s">
        <v>82</v>
      </c>
      <c r="H54" s="27" t="s">
        <v>41</v>
      </c>
      <c r="I54" s="74"/>
    </row>
    <row r="55" spans="1:9" s="3" customFormat="1" x14ac:dyDescent="0.2">
      <c r="A55" s="88">
        <v>38002</v>
      </c>
      <c r="B55" s="2" t="s">
        <v>235</v>
      </c>
      <c r="C55" s="2">
        <v>22</v>
      </c>
      <c r="D55" s="2">
        <f t="shared" si="3"/>
        <v>1650</v>
      </c>
      <c r="E55" s="27" t="s">
        <v>72</v>
      </c>
      <c r="F55" s="6"/>
      <c r="G55" s="27" t="s">
        <v>149</v>
      </c>
      <c r="H55" s="27" t="s">
        <v>41</v>
      </c>
      <c r="I55" s="74" t="s">
        <v>462</v>
      </c>
    </row>
    <row r="56" spans="1:9" s="3" customFormat="1" x14ac:dyDescent="0.2">
      <c r="A56" s="4">
        <v>38005</v>
      </c>
      <c r="B56" s="2" t="s">
        <v>318</v>
      </c>
      <c r="C56" s="2">
        <v>53</v>
      </c>
      <c r="D56" s="2">
        <f t="shared" si="3"/>
        <v>3975</v>
      </c>
      <c r="E56" s="27" t="s">
        <v>10</v>
      </c>
      <c r="F56" s="6"/>
      <c r="G56" s="27" t="s">
        <v>68</v>
      </c>
      <c r="H56" s="27" t="s">
        <v>12</v>
      </c>
      <c r="I56" s="74" t="s">
        <v>373</v>
      </c>
    </row>
    <row r="57" spans="1:9" s="3" customFormat="1" x14ac:dyDescent="0.2">
      <c r="A57" s="4">
        <v>38009</v>
      </c>
      <c r="B57" s="2" t="s">
        <v>309</v>
      </c>
      <c r="C57" s="2">
        <v>34</v>
      </c>
      <c r="D57" s="2">
        <f t="shared" si="3"/>
        <v>2550</v>
      </c>
      <c r="E57" s="27" t="s">
        <v>72</v>
      </c>
      <c r="F57" s="6"/>
      <c r="G57" s="27" t="s">
        <v>55</v>
      </c>
      <c r="H57" s="27" t="s">
        <v>130</v>
      </c>
      <c r="I57" s="74" t="s">
        <v>462</v>
      </c>
    </row>
    <row r="58" spans="1:9" s="3" customFormat="1" x14ac:dyDescent="0.2">
      <c r="A58" s="4">
        <v>38009</v>
      </c>
      <c r="B58" s="2" t="s">
        <v>237</v>
      </c>
      <c r="C58" s="2">
        <v>32</v>
      </c>
      <c r="D58" s="2">
        <f t="shared" si="3"/>
        <v>2400</v>
      </c>
      <c r="E58" s="27" t="s">
        <v>26</v>
      </c>
      <c r="F58" s="6"/>
      <c r="G58" s="27" t="s">
        <v>82</v>
      </c>
      <c r="H58" s="27" t="s">
        <v>141</v>
      </c>
      <c r="I58" s="74"/>
    </row>
    <row r="59" spans="1:9" s="3" customFormat="1" x14ac:dyDescent="0.2">
      <c r="A59" s="4">
        <v>38012</v>
      </c>
      <c r="B59" s="2" t="s">
        <v>309</v>
      </c>
      <c r="C59" s="2">
        <v>34</v>
      </c>
      <c r="D59" s="2">
        <f t="shared" si="3"/>
        <v>2550</v>
      </c>
      <c r="E59" s="27" t="s">
        <v>10</v>
      </c>
      <c r="F59" s="6"/>
      <c r="G59" s="27" t="s">
        <v>46</v>
      </c>
      <c r="H59" s="27" t="s">
        <v>12</v>
      </c>
      <c r="I59" s="74" t="s">
        <v>505</v>
      </c>
    </row>
    <row r="60" spans="1:9" s="3" customFormat="1" x14ac:dyDescent="0.2">
      <c r="A60" s="88">
        <v>38016</v>
      </c>
      <c r="B60" s="2" t="s">
        <v>247</v>
      </c>
      <c r="C60" s="2">
        <v>24</v>
      </c>
      <c r="D60" s="2">
        <f t="shared" si="3"/>
        <v>1800</v>
      </c>
      <c r="E60" s="27" t="s">
        <v>72</v>
      </c>
      <c r="F60" s="6"/>
      <c r="G60" s="27" t="s">
        <v>43</v>
      </c>
      <c r="H60" s="27" t="s">
        <v>68</v>
      </c>
      <c r="I60" s="74" t="s">
        <v>462</v>
      </c>
    </row>
    <row r="61" spans="1:9" s="3" customFormat="1" ht="15.75" x14ac:dyDescent="0.25">
      <c r="A61" s="5" t="s">
        <v>86</v>
      </c>
      <c r="B61" s="2"/>
      <c r="C61" s="2"/>
      <c r="D61" s="2"/>
      <c r="E61" s="27"/>
      <c r="F61" s="6"/>
      <c r="G61" s="27"/>
      <c r="H61" s="27"/>
      <c r="I61" s="91"/>
    </row>
    <row r="62" spans="1:9" s="3" customFormat="1" ht="15" x14ac:dyDescent="0.25">
      <c r="A62" s="4">
        <v>38019</v>
      </c>
      <c r="B62" s="2" t="s">
        <v>494</v>
      </c>
      <c r="C62" s="2">
        <v>26</v>
      </c>
      <c r="D62" s="2">
        <f t="shared" ref="D62:D72" si="4">SUM(C62*75)</f>
        <v>1950</v>
      </c>
      <c r="E62" s="27" t="s">
        <v>10</v>
      </c>
      <c r="F62" s="85"/>
      <c r="G62" s="27" t="s">
        <v>31</v>
      </c>
      <c r="H62" s="27" t="s">
        <v>12</v>
      </c>
      <c r="I62" s="74" t="s">
        <v>373</v>
      </c>
    </row>
    <row r="63" spans="1:9" s="3" customFormat="1" x14ac:dyDescent="0.2">
      <c r="A63" s="4">
        <v>38022</v>
      </c>
      <c r="B63" s="2" t="s">
        <v>381</v>
      </c>
      <c r="C63" s="2">
        <v>48</v>
      </c>
      <c r="D63" s="2">
        <f t="shared" si="4"/>
        <v>3600</v>
      </c>
      <c r="E63" s="27" t="s">
        <v>475</v>
      </c>
      <c r="G63" s="27" t="s">
        <v>82</v>
      </c>
      <c r="H63" s="27" t="s">
        <v>133</v>
      </c>
      <c r="I63" s="74" t="s">
        <v>373</v>
      </c>
    </row>
    <row r="64" spans="1:9" s="3" customFormat="1" x14ac:dyDescent="0.2">
      <c r="A64" s="4">
        <v>38389</v>
      </c>
      <c r="B64" s="2" t="s">
        <v>312</v>
      </c>
      <c r="C64" s="2">
        <v>20</v>
      </c>
      <c r="D64" s="2">
        <f t="shared" si="4"/>
        <v>1500</v>
      </c>
      <c r="E64" s="27" t="s">
        <v>48</v>
      </c>
      <c r="G64" s="27" t="s">
        <v>56</v>
      </c>
      <c r="H64" s="27" t="s">
        <v>16</v>
      </c>
      <c r="I64" s="74"/>
    </row>
    <row r="65" spans="1:9" s="38" customFormat="1" ht="15.75" x14ac:dyDescent="0.25">
      <c r="A65" s="4">
        <v>38030</v>
      </c>
      <c r="B65" s="2" t="s">
        <v>235</v>
      </c>
      <c r="C65" s="2">
        <v>22</v>
      </c>
      <c r="D65" s="2">
        <f t="shared" si="4"/>
        <v>1650</v>
      </c>
      <c r="E65" s="27" t="s">
        <v>26</v>
      </c>
      <c r="F65" s="3"/>
      <c r="G65" s="27" t="s">
        <v>22</v>
      </c>
      <c r="H65" s="27" t="s">
        <v>56</v>
      </c>
      <c r="I65" s="74" t="s">
        <v>481</v>
      </c>
    </row>
    <row r="66" spans="1:9" s="3" customFormat="1" x14ac:dyDescent="0.2">
      <c r="A66" s="4">
        <v>38030</v>
      </c>
      <c r="B66" s="2" t="s">
        <v>279</v>
      </c>
      <c r="C66" s="2">
        <v>24</v>
      </c>
      <c r="D66" s="2">
        <f t="shared" si="4"/>
        <v>1800</v>
      </c>
      <c r="E66" s="27" t="s">
        <v>72</v>
      </c>
      <c r="G66" s="27" t="s">
        <v>43</v>
      </c>
      <c r="H66" s="27" t="s">
        <v>68</v>
      </c>
      <c r="I66" s="74" t="s">
        <v>464</v>
      </c>
    </row>
    <row r="67" spans="1:9" s="3" customFormat="1" x14ac:dyDescent="0.2">
      <c r="A67" s="4">
        <v>38403</v>
      </c>
      <c r="B67" s="2" t="s">
        <v>258</v>
      </c>
      <c r="C67" s="2">
        <v>30</v>
      </c>
      <c r="D67" s="2">
        <f>SUM(C67*75)</f>
        <v>2250</v>
      </c>
      <c r="E67" s="27" t="s">
        <v>491</v>
      </c>
      <c r="F67"/>
      <c r="G67" s="27" t="s">
        <v>41</v>
      </c>
      <c r="H67" s="27" t="s">
        <v>44</v>
      </c>
      <c r="I67" s="74" t="s">
        <v>481</v>
      </c>
    </row>
    <row r="68" spans="1:9" s="3" customFormat="1" x14ac:dyDescent="0.2">
      <c r="A68" s="4">
        <v>38401</v>
      </c>
      <c r="B68" s="2" t="s">
        <v>240</v>
      </c>
      <c r="C68" s="2">
        <v>11</v>
      </c>
      <c r="D68" s="2">
        <f t="shared" si="4"/>
        <v>825</v>
      </c>
      <c r="E68" s="27" t="s">
        <v>10</v>
      </c>
      <c r="F68"/>
      <c r="G68" s="27" t="s">
        <v>11</v>
      </c>
      <c r="H68" s="27" t="s">
        <v>12</v>
      </c>
      <c r="I68" s="74" t="s">
        <v>464</v>
      </c>
    </row>
    <row r="69" spans="1:9" s="3" customFormat="1" x14ac:dyDescent="0.2">
      <c r="A69" s="4">
        <v>38407</v>
      </c>
      <c r="B69" s="2" t="s">
        <v>247</v>
      </c>
      <c r="C69" s="2">
        <v>24</v>
      </c>
      <c r="D69" s="2">
        <f>SUM(C69*75)</f>
        <v>1800</v>
      </c>
      <c r="E69" s="27" t="s">
        <v>21</v>
      </c>
      <c r="F69"/>
      <c r="G69" s="27" t="s">
        <v>28</v>
      </c>
      <c r="H69" s="27" t="s">
        <v>12</v>
      </c>
      <c r="I69" s="74" t="s">
        <v>481</v>
      </c>
    </row>
    <row r="70" spans="1:9" s="3" customFormat="1" x14ac:dyDescent="0.2">
      <c r="A70" s="4">
        <v>38043</v>
      </c>
      <c r="B70" s="2" t="s">
        <v>250</v>
      </c>
      <c r="C70" s="2">
        <v>24</v>
      </c>
      <c r="D70" s="2">
        <f t="shared" si="4"/>
        <v>1800</v>
      </c>
      <c r="E70" s="27" t="s">
        <v>39</v>
      </c>
      <c r="F70"/>
      <c r="G70" s="27" t="s">
        <v>149</v>
      </c>
      <c r="H70" s="27" t="s">
        <v>123</v>
      </c>
      <c r="I70" s="74" t="s">
        <v>481</v>
      </c>
    </row>
    <row r="71" spans="1:9" s="3" customFormat="1" x14ac:dyDescent="0.2">
      <c r="A71" s="4">
        <v>38044</v>
      </c>
      <c r="B71" s="2" t="s">
        <v>258</v>
      </c>
      <c r="C71" s="2">
        <v>30</v>
      </c>
      <c r="D71" s="2">
        <f t="shared" si="4"/>
        <v>2250</v>
      </c>
      <c r="E71" s="27" t="s">
        <v>482</v>
      </c>
      <c r="F71"/>
      <c r="G71" s="27" t="s">
        <v>154</v>
      </c>
      <c r="H71" s="27" t="s">
        <v>41</v>
      </c>
      <c r="I71" s="74" t="s">
        <v>462</v>
      </c>
    </row>
    <row r="72" spans="1:9" s="3" customFormat="1" x14ac:dyDescent="0.2">
      <c r="A72" s="4">
        <v>38044</v>
      </c>
      <c r="B72" s="2" t="s">
        <v>254</v>
      </c>
      <c r="C72" s="2">
        <v>31</v>
      </c>
      <c r="D72" s="2">
        <f t="shared" si="4"/>
        <v>2325</v>
      </c>
      <c r="E72" s="27" t="s">
        <v>48</v>
      </c>
      <c r="F72"/>
      <c r="G72" s="27" t="s">
        <v>22</v>
      </c>
      <c r="H72" s="27" t="s">
        <v>68</v>
      </c>
      <c r="I72" s="74" t="s">
        <v>373</v>
      </c>
    </row>
    <row r="73" spans="1:9" s="3" customFormat="1" ht="15.75" x14ac:dyDescent="0.25">
      <c r="A73" s="5" t="s">
        <v>87</v>
      </c>
      <c r="B73" s="2"/>
      <c r="C73" s="2"/>
      <c r="D73" s="2"/>
      <c r="E73" s="27"/>
      <c r="F73"/>
      <c r="G73" s="27"/>
      <c r="H73" s="27"/>
      <c r="I73" s="91"/>
    </row>
    <row r="74" spans="1:9" s="3" customFormat="1" x14ac:dyDescent="0.2">
      <c r="A74" s="88">
        <v>38051</v>
      </c>
      <c r="B74" s="2" t="s">
        <v>237</v>
      </c>
      <c r="C74" s="2">
        <v>32</v>
      </c>
      <c r="D74" s="2">
        <f>SUM(C74*75)</f>
        <v>2400</v>
      </c>
      <c r="E74" s="27" t="s">
        <v>475</v>
      </c>
      <c r="F74"/>
      <c r="G74" s="27" t="s">
        <v>41</v>
      </c>
      <c r="H74" s="27" t="s">
        <v>31</v>
      </c>
      <c r="I74" s="74" t="s">
        <v>481</v>
      </c>
    </row>
    <row r="75" spans="1:9" s="3" customFormat="1" x14ac:dyDescent="0.2">
      <c r="A75" s="4">
        <v>38051</v>
      </c>
      <c r="B75" s="2" t="s">
        <v>265</v>
      </c>
      <c r="C75" s="2">
        <v>38</v>
      </c>
      <c r="D75" s="2">
        <f>SUM(C75*75)</f>
        <v>2850</v>
      </c>
      <c r="E75" s="27" t="s">
        <v>21</v>
      </c>
      <c r="F75"/>
      <c r="G75" s="27" t="s">
        <v>126</v>
      </c>
      <c r="H75" s="27" t="s">
        <v>68</v>
      </c>
      <c r="I75" s="74" t="s">
        <v>373</v>
      </c>
    </row>
    <row r="76" spans="1:9" s="3" customFormat="1" ht="13.5" thickBot="1" x14ac:dyDescent="0.25">
      <c r="A76" s="4">
        <v>38052</v>
      </c>
      <c r="B76" s="2" t="s">
        <v>241</v>
      </c>
      <c r="C76" s="2">
        <v>35</v>
      </c>
      <c r="D76" s="2">
        <f>SUM(C76*75)</f>
        <v>2625</v>
      </c>
      <c r="E76" s="27" t="s">
        <v>26</v>
      </c>
      <c r="F76"/>
      <c r="G76" s="27" t="s">
        <v>163</v>
      </c>
      <c r="H76" s="27" t="s">
        <v>204</v>
      </c>
      <c r="I76" s="74" t="s">
        <v>481</v>
      </c>
    </row>
    <row r="77" spans="1:9" s="3" customFormat="1" ht="13.5" thickBot="1" x14ac:dyDescent="0.25">
      <c r="A77" s="4"/>
      <c r="B77" s="2"/>
      <c r="C77" s="107">
        <f>SUM(C4:C76)</f>
        <v>1849</v>
      </c>
      <c r="D77" s="106">
        <f>SUM(D4:D76)</f>
        <v>138675</v>
      </c>
      <c r="E77" s="27"/>
      <c r="F77"/>
      <c r="G77" s="27"/>
      <c r="H77" s="27"/>
      <c r="I77" s="2"/>
    </row>
    <row r="78" spans="1:9" s="3" customFormat="1" ht="15.75" x14ac:dyDescent="0.25">
      <c r="A78" s="1"/>
      <c r="B78" s="1"/>
      <c r="C78" s="1"/>
      <c r="D78" s="1"/>
      <c r="E78" s="75"/>
      <c r="F78"/>
      <c r="G78" s="75"/>
      <c r="H78" s="75"/>
      <c r="I78" s="2"/>
    </row>
    <row r="79" spans="1:9" s="38" customFormat="1" ht="15.75" x14ac:dyDescent="0.25">
      <c r="A79" s="19" t="s">
        <v>387</v>
      </c>
      <c r="B79" s="19"/>
      <c r="C79" s="19"/>
      <c r="D79" s="19" t="s">
        <v>497</v>
      </c>
      <c r="E79" s="13"/>
      <c r="F79"/>
      <c r="G79" s="13"/>
      <c r="H79" s="13"/>
      <c r="I79" s="19"/>
    </row>
    <row r="80" spans="1:9" s="3" customFormat="1" ht="15.75" x14ac:dyDescent="0.25">
      <c r="A80" s="19" t="s">
        <v>95</v>
      </c>
      <c r="B80" s="19"/>
      <c r="C80" s="19"/>
      <c r="D80" s="19" t="s">
        <v>39</v>
      </c>
      <c r="E80" s="13"/>
      <c r="F80"/>
      <c r="G80" s="13"/>
      <c r="H80" s="13"/>
      <c r="I80" s="19"/>
    </row>
    <row r="81" spans="1:9" s="3" customFormat="1" ht="15.75" x14ac:dyDescent="0.25">
      <c r="A81" s="19" t="s">
        <v>99</v>
      </c>
      <c r="B81" s="19"/>
      <c r="C81" s="19"/>
      <c r="D81" s="19" t="s">
        <v>291</v>
      </c>
      <c r="E81" s="13"/>
      <c r="F81"/>
      <c r="G81" s="13"/>
      <c r="H81" s="13"/>
      <c r="I81" s="19"/>
    </row>
    <row r="82" spans="1:9" s="3" customFormat="1" x14ac:dyDescent="0.2">
      <c r="A82"/>
      <c r="B82"/>
      <c r="C82"/>
      <c r="D82"/>
      <c r="E82" s="89"/>
      <c r="F82"/>
      <c r="G82" s="89"/>
      <c r="H82" s="89"/>
      <c r="I82" s="2"/>
    </row>
    <row r="83" spans="1:9" s="3" customFormat="1" x14ac:dyDescent="0.2">
      <c r="A83"/>
      <c r="B83"/>
      <c r="C83"/>
      <c r="D83"/>
      <c r="E83" s="89"/>
      <c r="F83"/>
      <c r="G83" s="89"/>
      <c r="H83" s="89"/>
      <c r="I83" s="2"/>
    </row>
    <row r="84" spans="1:9" s="19" customFormat="1" ht="15.75" x14ac:dyDescent="0.25">
      <c r="A84"/>
      <c r="B84"/>
      <c r="C84"/>
      <c r="D84"/>
      <c r="E84" s="89"/>
      <c r="F84"/>
      <c r="G84" s="89"/>
      <c r="H84" s="89"/>
      <c r="I84" s="2"/>
    </row>
    <row r="85" spans="1:9" s="19" customFormat="1" ht="15.75" x14ac:dyDescent="0.25">
      <c r="A85"/>
      <c r="B85"/>
      <c r="C85"/>
      <c r="D85"/>
      <c r="E85" s="89"/>
      <c r="F85"/>
      <c r="G85" s="89"/>
      <c r="H85" s="89"/>
      <c r="I85" s="2"/>
    </row>
    <row r="86" spans="1:9" s="19" customFormat="1" ht="15.75" x14ac:dyDescent="0.25">
      <c r="A86"/>
      <c r="B86"/>
      <c r="C86"/>
      <c r="D86"/>
      <c r="E86" s="89"/>
      <c r="F86"/>
      <c r="G86" s="89"/>
      <c r="H86" s="89"/>
      <c r="I86" s="2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08"/>
  <sheetViews>
    <sheetView topLeftCell="A25" workbookViewId="0">
      <selection activeCell="D47" sqref="D47"/>
    </sheetView>
  </sheetViews>
  <sheetFormatPr defaultRowHeight="12.75" x14ac:dyDescent="0.2"/>
  <cols>
    <col min="1" max="1" width="8.5703125" customWidth="1"/>
    <col min="2" max="2" width="16" customWidth="1"/>
    <col min="3" max="3" width="7" customWidth="1"/>
    <col min="4" max="4" width="11.140625" customWidth="1"/>
    <col min="5" max="5" width="13.7109375" customWidth="1"/>
    <col min="6" max="6" width="17.140625" hidden="1" customWidth="1"/>
    <col min="7" max="8" width="7.85546875" customWidth="1"/>
    <col min="9" max="9" width="14.42578125" style="103" customWidth="1"/>
    <col min="12" max="12" width="12.28515625" bestFit="1" customWidth="1"/>
  </cols>
  <sheetData>
    <row r="1" spans="1:9" s="18" customFormat="1" ht="20.25" x14ac:dyDescent="0.3">
      <c r="A1" s="65" t="s">
        <v>506</v>
      </c>
      <c r="B1" s="66"/>
      <c r="C1" s="66"/>
      <c r="D1" s="66"/>
      <c r="E1" s="1"/>
      <c r="F1" s="19"/>
      <c r="G1" s="90"/>
      <c r="H1" s="90"/>
      <c r="I1" s="98"/>
    </row>
    <row r="2" spans="1:9" s="14" customFormat="1" ht="15.75" x14ac:dyDescent="0.25">
      <c r="A2"/>
      <c r="B2"/>
      <c r="C2" s="11" t="s">
        <v>1</v>
      </c>
      <c r="D2" s="11" t="s">
        <v>2</v>
      </c>
      <c r="E2" s="13" t="s">
        <v>3</v>
      </c>
      <c r="F2" s="19"/>
      <c r="G2" s="91" t="s">
        <v>507</v>
      </c>
      <c r="H2" s="91" t="s">
        <v>508</v>
      </c>
      <c r="I2" s="98" t="s">
        <v>6</v>
      </c>
    </row>
    <row r="3" spans="1:9" s="38" customFormat="1" ht="15.75" x14ac:dyDescent="0.25">
      <c r="A3" s="5" t="s">
        <v>32</v>
      </c>
      <c r="B3" s="2"/>
      <c r="C3" s="2"/>
      <c r="D3" s="2"/>
      <c r="E3" s="2"/>
      <c r="F3" s="5"/>
      <c r="G3" s="91"/>
      <c r="H3" s="91"/>
      <c r="I3" s="99"/>
    </row>
    <row r="4" spans="1:9" s="3" customFormat="1" ht="13.5" customHeight="1" x14ac:dyDescent="0.2">
      <c r="A4" s="4">
        <v>37905</v>
      </c>
      <c r="B4" s="2" t="s">
        <v>269</v>
      </c>
      <c r="C4" s="2">
        <v>41</v>
      </c>
      <c r="D4" s="2">
        <f t="shared" ref="D4:D9" si="0">SUM(C4*75)</f>
        <v>3075</v>
      </c>
      <c r="E4" s="27" t="s">
        <v>39</v>
      </c>
      <c r="G4" s="91"/>
      <c r="H4" s="99" t="s">
        <v>197</v>
      </c>
      <c r="I4" s="100" t="s">
        <v>373</v>
      </c>
    </row>
    <row r="5" spans="1:9" s="38" customFormat="1" ht="15.75" x14ac:dyDescent="0.25">
      <c r="A5" s="4">
        <v>37912</v>
      </c>
      <c r="B5" s="2" t="s">
        <v>250</v>
      </c>
      <c r="C5" s="2">
        <v>24</v>
      </c>
      <c r="D5" s="2">
        <f t="shared" si="0"/>
        <v>1800</v>
      </c>
      <c r="E5" s="27" t="s">
        <v>21</v>
      </c>
      <c r="G5" s="2"/>
      <c r="H5" s="2" t="s">
        <v>189</v>
      </c>
      <c r="I5" s="100" t="s">
        <v>481</v>
      </c>
    </row>
    <row r="6" spans="1:9" s="3" customFormat="1" ht="13.5" customHeight="1" x14ac:dyDescent="0.2">
      <c r="A6" s="4">
        <v>37913</v>
      </c>
      <c r="B6" s="2" t="s">
        <v>240</v>
      </c>
      <c r="C6" s="2">
        <v>11</v>
      </c>
      <c r="D6" s="2">
        <f t="shared" si="0"/>
        <v>825</v>
      </c>
      <c r="E6" s="27" t="s">
        <v>26</v>
      </c>
      <c r="G6" s="2"/>
      <c r="H6" s="2" t="s">
        <v>78</v>
      </c>
      <c r="I6" s="100" t="s">
        <v>464</v>
      </c>
    </row>
    <row r="7" spans="1:9" s="3" customFormat="1" x14ac:dyDescent="0.2">
      <c r="A7" s="93">
        <v>37919</v>
      </c>
      <c r="B7" s="94" t="s">
        <v>279</v>
      </c>
      <c r="C7" s="94">
        <v>24</v>
      </c>
      <c r="D7" s="94">
        <f t="shared" si="0"/>
        <v>1800</v>
      </c>
      <c r="E7" s="90" t="s">
        <v>475</v>
      </c>
      <c r="F7" s="6"/>
      <c r="G7" s="94" t="s">
        <v>27</v>
      </c>
      <c r="H7" s="94" t="s">
        <v>31</v>
      </c>
      <c r="I7" s="101" t="s">
        <v>180</v>
      </c>
    </row>
    <row r="8" spans="1:9" s="3" customFormat="1" x14ac:dyDescent="0.2">
      <c r="A8" s="4">
        <v>37920</v>
      </c>
      <c r="B8" s="2" t="s">
        <v>258</v>
      </c>
      <c r="C8" s="2">
        <v>30</v>
      </c>
      <c r="D8" s="2">
        <f t="shared" si="0"/>
        <v>2250</v>
      </c>
      <c r="E8" s="27" t="s">
        <v>48</v>
      </c>
      <c r="F8" s="6"/>
      <c r="G8" s="2"/>
      <c r="H8" s="2" t="s">
        <v>62</v>
      </c>
      <c r="I8" s="100" t="s">
        <v>462</v>
      </c>
    </row>
    <row r="9" spans="1:9" s="3" customFormat="1" x14ac:dyDescent="0.2">
      <c r="A9" s="4">
        <v>37925</v>
      </c>
      <c r="B9" s="2" t="s">
        <v>312</v>
      </c>
      <c r="C9" s="2">
        <v>18</v>
      </c>
      <c r="D9" s="2">
        <f t="shared" si="0"/>
        <v>1350</v>
      </c>
      <c r="E9" s="27" t="s">
        <v>21</v>
      </c>
      <c r="F9" s="6"/>
      <c r="G9" s="2"/>
      <c r="H9" s="2"/>
      <c r="I9" s="100" t="s">
        <v>481</v>
      </c>
    </row>
    <row r="10" spans="1:9" s="38" customFormat="1" ht="15.75" x14ac:dyDescent="0.25">
      <c r="A10" s="33" t="s">
        <v>60</v>
      </c>
      <c r="B10" s="2"/>
      <c r="C10" s="2"/>
      <c r="D10" s="2"/>
      <c r="E10" s="27"/>
      <c r="F10" s="3"/>
      <c r="G10" s="2"/>
      <c r="H10" s="2"/>
      <c r="I10" s="99"/>
    </row>
    <row r="11" spans="1:9" s="3" customFormat="1" x14ac:dyDescent="0.2">
      <c r="A11" s="4">
        <v>37927</v>
      </c>
      <c r="B11" s="2" t="s">
        <v>234</v>
      </c>
      <c r="C11" s="2">
        <v>12</v>
      </c>
      <c r="D11" s="2">
        <f>SUM(C11*75)</f>
        <v>900</v>
      </c>
      <c r="E11" s="27" t="s">
        <v>26</v>
      </c>
      <c r="F11" s="6"/>
      <c r="G11" s="2"/>
      <c r="H11" s="2" t="s">
        <v>126</v>
      </c>
      <c r="I11" s="100" t="s">
        <v>464</v>
      </c>
    </row>
    <row r="12" spans="1:9" s="3" customFormat="1" x14ac:dyDescent="0.2">
      <c r="A12" s="4">
        <v>37933</v>
      </c>
      <c r="B12" s="2" t="s">
        <v>236</v>
      </c>
      <c r="C12" s="2">
        <v>38</v>
      </c>
      <c r="D12" s="2">
        <f>SUM(C12*75)</f>
        <v>2850</v>
      </c>
      <c r="E12" s="27" t="s">
        <v>21</v>
      </c>
      <c r="F12" s="6"/>
      <c r="G12" s="2" t="s">
        <v>62</v>
      </c>
      <c r="H12" s="2" t="s">
        <v>54</v>
      </c>
      <c r="I12" s="100" t="s">
        <v>373</v>
      </c>
    </row>
    <row r="13" spans="1:9" s="3" customFormat="1" x14ac:dyDescent="0.2">
      <c r="A13" s="4">
        <v>37933</v>
      </c>
      <c r="B13" s="2" t="s">
        <v>245</v>
      </c>
      <c r="C13" s="2">
        <v>36</v>
      </c>
      <c r="D13" s="2">
        <f>SUM(C13*75)</f>
        <v>2700</v>
      </c>
      <c r="E13" s="27" t="s">
        <v>39</v>
      </c>
      <c r="F13" s="6"/>
      <c r="G13" s="2" t="s">
        <v>22</v>
      </c>
      <c r="H13" s="2" t="s">
        <v>192</v>
      </c>
      <c r="I13" s="100" t="s">
        <v>462</v>
      </c>
    </row>
    <row r="14" spans="1:9" s="3" customFormat="1" x14ac:dyDescent="0.2">
      <c r="A14" s="4">
        <v>37940</v>
      </c>
      <c r="B14" s="2" t="s">
        <v>237</v>
      </c>
      <c r="C14" s="2">
        <v>32</v>
      </c>
      <c r="D14" s="2">
        <f>SUM(C14*75)</f>
        <v>2400</v>
      </c>
      <c r="E14" s="27" t="s">
        <v>475</v>
      </c>
      <c r="F14" s="6"/>
      <c r="G14" s="2" t="s">
        <v>123</v>
      </c>
      <c r="H14" s="2" t="s">
        <v>31</v>
      </c>
      <c r="I14" s="100" t="s">
        <v>373</v>
      </c>
    </row>
    <row r="15" spans="1:9" s="3" customFormat="1" x14ac:dyDescent="0.2">
      <c r="A15" s="4">
        <v>37941</v>
      </c>
      <c r="B15" s="2" t="s">
        <v>249</v>
      </c>
      <c r="C15" s="2">
        <v>29</v>
      </c>
      <c r="D15" s="2">
        <f t="shared" ref="D15:D33" si="1">SUM(C15*75)</f>
        <v>2175</v>
      </c>
      <c r="E15" s="27" t="s">
        <v>26</v>
      </c>
      <c r="F15" s="6"/>
      <c r="G15" s="2"/>
      <c r="H15" s="2" t="s">
        <v>31</v>
      </c>
      <c r="I15" s="100" t="s">
        <v>464</v>
      </c>
    </row>
    <row r="16" spans="1:9" s="3" customFormat="1" x14ac:dyDescent="0.2">
      <c r="A16" s="4">
        <v>37947</v>
      </c>
      <c r="B16" s="2" t="s">
        <v>279</v>
      </c>
      <c r="C16" s="2">
        <v>24</v>
      </c>
      <c r="D16" s="2">
        <f>SUM(C16*75)</f>
        <v>1800</v>
      </c>
      <c r="E16" s="27" t="s">
        <v>491</v>
      </c>
      <c r="F16" s="6"/>
      <c r="G16" s="2"/>
      <c r="H16" s="2" t="s">
        <v>28</v>
      </c>
      <c r="I16" s="100" t="s">
        <v>493</v>
      </c>
    </row>
    <row r="17" spans="1:9" s="3" customFormat="1" ht="15.75" x14ac:dyDescent="0.25">
      <c r="A17" s="93">
        <v>37954</v>
      </c>
      <c r="B17" s="94" t="s">
        <v>381</v>
      </c>
      <c r="C17" s="94">
        <v>48</v>
      </c>
      <c r="D17" s="94">
        <f t="shared" si="1"/>
        <v>3600</v>
      </c>
      <c r="E17" s="90" t="s">
        <v>475</v>
      </c>
      <c r="F17" s="36"/>
      <c r="G17" s="94" t="s">
        <v>75</v>
      </c>
      <c r="H17" s="94" t="s">
        <v>62</v>
      </c>
      <c r="I17" s="101" t="s">
        <v>180</v>
      </c>
    </row>
    <row r="18" spans="1:9" s="3" customFormat="1" x14ac:dyDescent="0.2">
      <c r="A18" s="4">
        <v>37955</v>
      </c>
      <c r="B18" s="2" t="s">
        <v>251</v>
      </c>
      <c r="C18" s="2">
        <v>32</v>
      </c>
      <c r="D18" s="2">
        <f t="shared" si="1"/>
        <v>2400</v>
      </c>
      <c r="E18" s="27" t="s">
        <v>26</v>
      </c>
      <c r="F18" s="6"/>
      <c r="G18" s="2"/>
      <c r="H18" s="2"/>
      <c r="I18" s="100" t="s">
        <v>464</v>
      </c>
    </row>
    <row r="19" spans="1:9" s="3" customFormat="1" ht="15.75" x14ac:dyDescent="0.25">
      <c r="A19" s="33" t="s">
        <v>70</v>
      </c>
      <c r="B19" s="2"/>
      <c r="C19" s="2"/>
      <c r="D19" s="2"/>
      <c r="E19" s="27"/>
      <c r="F19" s="6"/>
      <c r="G19" s="2"/>
      <c r="H19" s="2"/>
      <c r="I19" s="99"/>
    </row>
    <row r="20" spans="1:9" s="3" customFormat="1" x14ac:dyDescent="0.2">
      <c r="A20" s="4">
        <v>37961</v>
      </c>
      <c r="B20" s="2" t="s">
        <v>235</v>
      </c>
      <c r="C20" s="2">
        <v>22</v>
      </c>
      <c r="D20" s="2">
        <f t="shared" si="1"/>
        <v>1650</v>
      </c>
      <c r="E20" s="27" t="s">
        <v>21</v>
      </c>
      <c r="F20" s="6"/>
      <c r="G20" s="2"/>
      <c r="H20" s="2" t="s">
        <v>156</v>
      </c>
      <c r="I20" s="100" t="s">
        <v>481</v>
      </c>
    </row>
    <row r="21" spans="1:9" s="3" customFormat="1" x14ac:dyDescent="0.2">
      <c r="A21" s="4">
        <v>37962</v>
      </c>
      <c r="B21" s="2" t="s">
        <v>269</v>
      </c>
      <c r="C21" s="2">
        <v>41</v>
      </c>
      <c r="D21" s="2">
        <f t="shared" si="1"/>
        <v>3075</v>
      </c>
      <c r="E21" s="27" t="s">
        <v>48</v>
      </c>
      <c r="F21" s="6"/>
      <c r="G21" s="2"/>
      <c r="H21" s="2" t="s">
        <v>68</v>
      </c>
      <c r="I21" s="100" t="s">
        <v>481</v>
      </c>
    </row>
    <row r="22" spans="1:9" s="3" customFormat="1" x14ac:dyDescent="0.2">
      <c r="A22" s="93">
        <v>37968</v>
      </c>
      <c r="B22" s="94" t="s">
        <v>236</v>
      </c>
      <c r="C22" s="94">
        <v>38</v>
      </c>
      <c r="D22" s="94">
        <f t="shared" si="1"/>
        <v>2850</v>
      </c>
      <c r="E22" s="90" t="s">
        <v>475</v>
      </c>
      <c r="F22" s="6"/>
      <c r="G22" s="94"/>
      <c r="H22" s="94" t="s">
        <v>44</v>
      </c>
      <c r="I22" s="101" t="s">
        <v>490</v>
      </c>
    </row>
    <row r="23" spans="1:9" s="38" customFormat="1" ht="15.75" x14ac:dyDescent="0.25">
      <c r="A23" s="4">
        <v>37968</v>
      </c>
      <c r="B23" s="2" t="s">
        <v>381</v>
      </c>
      <c r="C23" s="2">
        <v>48</v>
      </c>
      <c r="D23" s="2">
        <f t="shared" si="1"/>
        <v>3600</v>
      </c>
      <c r="E23" s="27" t="s">
        <v>39</v>
      </c>
      <c r="F23" s="6"/>
      <c r="G23" s="2"/>
      <c r="H23" s="2" t="s">
        <v>31</v>
      </c>
      <c r="I23" s="100" t="s">
        <v>373</v>
      </c>
    </row>
    <row r="24" spans="1:9" s="3" customFormat="1" x14ac:dyDescent="0.2">
      <c r="A24" s="4">
        <v>37969</v>
      </c>
      <c r="B24" s="2" t="s">
        <v>271</v>
      </c>
      <c r="C24" s="2">
        <v>15</v>
      </c>
      <c r="D24" s="2">
        <f t="shared" si="1"/>
        <v>1125</v>
      </c>
      <c r="E24" s="27" t="s">
        <v>26</v>
      </c>
      <c r="F24" s="6"/>
      <c r="G24" s="2"/>
      <c r="H24" s="2" t="s">
        <v>62</v>
      </c>
      <c r="I24" s="100" t="s">
        <v>464</v>
      </c>
    </row>
    <row r="25" spans="1:9" s="3" customFormat="1" ht="15.75" x14ac:dyDescent="0.25">
      <c r="A25" s="33" t="s">
        <v>84</v>
      </c>
      <c r="B25" s="2"/>
      <c r="C25" s="2"/>
      <c r="D25" s="2"/>
      <c r="E25" s="27"/>
      <c r="F25" s="6"/>
      <c r="G25" s="2"/>
      <c r="H25" s="2"/>
      <c r="I25" s="99"/>
    </row>
    <row r="26" spans="1:9" s="3" customFormat="1" x14ac:dyDescent="0.2">
      <c r="A26" s="4">
        <v>37624</v>
      </c>
      <c r="B26" s="2" t="s">
        <v>265</v>
      </c>
      <c r="C26" s="2">
        <v>38</v>
      </c>
      <c r="D26" s="2">
        <f t="shared" si="1"/>
        <v>2850</v>
      </c>
      <c r="E26" s="27" t="s">
        <v>21</v>
      </c>
      <c r="F26" s="6"/>
      <c r="G26" s="2"/>
      <c r="H26" s="2"/>
      <c r="I26" s="100" t="s">
        <v>373</v>
      </c>
    </row>
    <row r="27" spans="1:9" s="3" customFormat="1" x14ac:dyDescent="0.2">
      <c r="A27" s="4">
        <v>37624</v>
      </c>
      <c r="B27" s="2" t="s">
        <v>249</v>
      </c>
      <c r="C27" s="2">
        <v>29</v>
      </c>
      <c r="D27" s="2">
        <f t="shared" si="1"/>
        <v>2175</v>
      </c>
      <c r="E27" s="27" t="s">
        <v>475</v>
      </c>
      <c r="G27" s="2" t="s">
        <v>62</v>
      </c>
      <c r="H27" s="2"/>
      <c r="I27" s="100" t="s">
        <v>462</v>
      </c>
    </row>
    <row r="28" spans="1:9" s="3" customFormat="1" x14ac:dyDescent="0.2">
      <c r="A28" s="4">
        <v>37625</v>
      </c>
      <c r="B28" s="2" t="s">
        <v>237</v>
      </c>
      <c r="C28" s="2">
        <v>32</v>
      </c>
      <c r="D28" s="2">
        <f t="shared" si="1"/>
        <v>2400</v>
      </c>
      <c r="E28" s="27" t="s">
        <v>48</v>
      </c>
      <c r="G28" s="2" t="s">
        <v>157</v>
      </c>
      <c r="H28" s="2" t="s">
        <v>150</v>
      </c>
      <c r="I28" s="100" t="s">
        <v>373</v>
      </c>
    </row>
    <row r="29" spans="1:9" s="3" customFormat="1" ht="15.75" x14ac:dyDescent="0.25">
      <c r="A29" s="4">
        <v>37627</v>
      </c>
      <c r="B29" s="2" t="s">
        <v>241</v>
      </c>
      <c r="C29" s="2">
        <v>35</v>
      </c>
      <c r="D29" s="2">
        <f t="shared" si="1"/>
        <v>2625</v>
      </c>
      <c r="E29" s="27" t="s">
        <v>26</v>
      </c>
      <c r="F29" s="38"/>
      <c r="G29" s="2"/>
      <c r="H29" s="2"/>
      <c r="I29" s="100" t="s">
        <v>481</v>
      </c>
    </row>
    <row r="30" spans="1:9" s="3" customFormat="1" x14ac:dyDescent="0.2">
      <c r="A30" s="4">
        <v>37627</v>
      </c>
      <c r="B30" s="2" t="s">
        <v>245</v>
      </c>
      <c r="C30" s="2">
        <v>36</v>
      </c>
      <c r="D30" s="2">
        <f t="shared" si="1"/>
        <v>2700</v>
      </c>
      <c r="E30" s="27" t="s">
        <v>48</v>
      </c>
      <c r="F30" s="6"/>
      <c r="G30" s="2" t="s">
        <v>157</v>
      </c>
      <c r="H30" s="2" t="s">
        <v>36</v>
      </c>
      <c r="I30" s="100" t="s">
        <v>373</v>
      </c>
    </row>
    <row r="31" spans="1:9" s="3" customFormat="1" x14ac:dyDescent="0.2">
      <c r="A31" s="4">
        <v>37627</v>
      </c>
      <c r="B31" s="2" t="s">
        <v>315</v>
      </c>
      <c r="C31" s="2">
        <v>34</v>
      </c>
      <c r="D31" s="2">
        <f t="shared" si="1"/>
        <v>2550</v>
      </c>
      <c r="E31" s="27" t="s">
        <v>39</v>
      </c>
      <c r="F31" s="6"/>
      <c r="G31" s="2" t="s">
        <v>346</v>
      </c>
      <c r="H31" s="2"/>
      <c r="I31" s="100" t="s">
        <v>462</v>
      </c>
    </row>
    <row r="32" spans="1:9" s="3" customFormat="1" x14ac:dyDescent="0.2">
      <c r="A32" s="4">
        <v>37637</v>
      </c>
      <c r="B32" s="2" t="s">
        <v>341</v>
      </c>
      <c r="C32" s="2">
        <v>17</v>
      </c>
      <c r="D32" s="2">
        <f t="shared" si="1"/>
        <v>1275</v>
      </c>
      <c r="E32" s="27" t="s">
        <v>26</v>
      </c>
      <c r="F32" s="6"/>
      <c r="G32" s="2"/>
      <c r="H32" s="2"/>
      <c r="I32" s="100" t="s">
        <v>481</v>
      </c>
    </row>
    <row r="33" spans="1:12" s="3" customFormat="1" x14ac:dyDescent="0.2">
      <c r="A33" s="4">
        <v>37638</v>
      </c>
      <c r="B33" s="2" t="s">
        <v>236</v>
      </c>
      <c r="C33" s="2">
        <v>38</v>
      </c>
      <c r="D33" s="2">
        <f t="shared" si="1"/>
        <v>2850</v>
      </c>
      <c r="E33" s="27" t="s">
        <v>39</v>
      </c>
      <c r="F33" s="6"/>
      <c r="G33" s="2"/>
      <c r="H33" s="2" t="s">
        <v>156</v>
      </c>
      <c r="I33" s="100" t="s">
        <v>481</v>
      </c>
    </row>
    <row r="34" spans="1:12" s="3" customFormat="1" x14ac:dyDescent="0.2">
      <c r="A34" s="4">
        <v>37638</v>
      </c>
      <c r="B34" s="2" t="s">
        <v>279</v>
      </c>
      <c r="C34" s="2">
        <v>24</v>
      </c>
      <c r="D34" s="2">
        <f>SUM(C34*75)</f>
        <v>1800</v>
      </c>
      <c r="E34" s="27" t="s">
        <v>491</v>
      </c>
      <c r="F34" s="6"/>
      <c r="G34" s="2"/>
      <c r="H34" s="2"/>
      <c r="I34" s="100" t="s">
        <v>493</v>
      </c>
    </row>
    <row r="35" spans="1:12" s="3" customFormat="1" x14ac:dyDescent="0.2">
      <c r="A35" s="4">
        <v>37638</v>
      </c>
      <c r="B35" s="2" t="s">
        <v>240</v>
      </c>
      <c r="C35" s="2">
        <v>11</v>
      </c>
      <c r="D35" s="2">
        <f>SUM(C35*75)</f>
        <v>825</v>
      </c>
      <c r="E35" s="27" t="s">
        <v>21</v>
      </c>
      <c r="F35" s="6"/>
      <c r="G35" s="2" t="s">
        <v>55</v>
      </c>
      <c r="H35" s="2" t="s">
        <v>156</v>
      </c>
      <c r="I35" s="100" t="s">
        <v>373</v>
      </c>
    </row>
    <row r="36" spans="1:12" s="38" customFormat="1" ht="15.75" x14ac:dyDescent="0.25">
      <c r="A36" s="95">
        <v>37639</v>
      </c>
      <c r="B36" s="94" t="s">
        <v>245</v>
      </c>
      <c r="C36" s="94">
        <v>36</v>
      </c>
      <c r="D36" s="94">
        <f>SUM(C36*75)</f>
        <v>2700</v>
      </c>
      <c r="E36" s="90" t="s">
        <v>72</v>
      </c>
      <c r="F36" s="6"/>
      <c r="G36" s="94"/>
      <c r="H36" s="94"/>
      <c r="I36" s="101" t="s">
        <v>180</v>
      </c>
    </row>
    <row r="37" spans="1:12" s="3" customFormat="1" x14ac:dyDescent="0.2">
      <c r="A37" s="4">
        <v>37646</v>
      </c>
      <c r="B37" s="2" t="s">
        <v>240</v>
      </c>
      <c r="C37" s="2">
        <v>11</v>
      </c>
      <c r="D37" s="2">
        <f>SUM(C37*75)</f>
        <v>825</v>
      </c>
      <c r="E37" s="27" t="s">
        <v>26</v>
      </c>
      <c r="F37" s="6"/>
      <c r="G37" s="2" t="s">
        <v>69</v>
      </c>
      <c r="H37" s="2" t="s">
        <v>56</v>
      </c>
      <c r="I37" s="100" t="s">
        <v>373</v>
      </c>
    </row>
    <row r="38" spans="1:12" s="3" customFormat="1" ht="15.75" x14ac:dyDescent="0.25">
      <c r="A38" s="33" t="s">
        <v>86</v>
      </c>
      <c r="B38" s="2"/>
      <c r="C38" s="2"/>
      <c r="D38" s="2"/>
      <c r="E38" s="27"/>
      <c r="F38" s="6"/>
      <c r="G38" s="2"/>
      <c r="H38" s="2"/>
      <c r="I38" s="99"/>
    </row>
    <row r="39" spans="1:12" s="3" customFormat="1" ht="15.75" x14ac:dyDescent="0.25">
      <c r="A39" s="4">
        <v>37659</v>
      </c>
      <c r="B39" s="2" t="s">
        <v>283</v>
      </c>
      <c r="C39" s="2">
        <v>41</v>
      </c>
      <c r="D39" s="2">
        <f>SUM(C39*75)</f>
        <v>3075</v>
      </c>
      <c r="E39" s="27" t="s">
        <v>475</v>
      </c>
      <c r="F39" s="36"/>
      <c r="G39" s="2"/>
      <c r="H39" s="2"/>
      <c r="I39" s="100" t="s">
        <v>373</v>
      </c>
    </row>
    <row r="40" spans="1:12" s="3" customFormat="1" x14ac:dyDescent="0.2">
      <c r="A40" s="4">
        <v>37660</v>
      </c>
      <c r="B40" s="2" t="s">
        <v>234</v>
      </c>
      <c r="C40" s="2">
        <v>12</v>
      </c>
      <c r="D40" s="2">
        <f>SUM(C40*75)</f>
        <v>900</v>
      </c>
      <c r="E40" s="27" t="s">
        <v>26</v>
      </c>
      <c r="F40" s="6"/>
      <c r="G40" s="2" t="s">
        <v>56</v>
      </c>
      <c r="H40" s="2" t="s">
        <v>28</v>
      </c>
      <c r="I40" s="100" t="s">
        <v>464</v>
      </c>
    </row>
    <row r="41" spans="1:12" s="3" customFormat="1" x14ac:dyDescent="0.2">
      <c r="A41" s="4">
        <v>37660</v>
      </c>
      <c r="B41" s="2" t="s">
        <v>258</v>
      </c>
      <c r="C41" s="2">
        <v>30</v>
      </c>
      <c r="D41" s="2">
        <f t="shared" ref="D41:D47" si="2">SUM(C41*75)</f>
        <v>2250</v>
      </c>
      <c r="E41" s="27" t="s">
        <v>48</v>
      </c>
      <c r="G41" s="2"/>
      <c r="H41" s="2"/>
      <c r="I41" s="100" t="s">
        <v>373</v>
      </c>
    </row>
    <row r="42" spans="1:12" s="3" customFormat="1" x14ac:dyDescent="0.2">
      <c r="A42" s="4">
        <v>38031</v>
      </c>
      <c r="B42" s="2" t="s">
        <v>237</v>
      </c>
      <c r="C42" s="2">
        <v>32</v>
      </c>
      <c r="D42" s="2">
        <f>SUM(C42*75)</f>
        <v>2400</v>
      </c>
      <c r="E42" s="27" t="s">
        <v>72</v>
      </c>
      <c r="G42" s="2"/>
      <c r="H42" s="2"/>
      <c r="I42" s="100" t="s">
        <v>180</v>
      </c>
    </row>
    <row r="43" spans="1:12" s="3" customFormat="1" x14ac:dyDescent="0.2">
      <c r="A43" s="93">
        <v>37673</v>
      </c>
      <c r="B43" s="94" t="s">
        <v>269</v>
      </c>
      <c r="C43" s="94">
        <v>41</v>
      </c>
      <c r="D43" s="94">
        <f t="shared" si="2"/>
        <v>3075</v>
      </c>
      <c r="E43" s="90" t="s">
        <v>475</v>
      </c>
      <c r="F43" s="6"/>
      <c r="G43" s="94"/>
      <c r="H43" s="94"/>
      <c r="I43" s="101" t="s">
        <v>490</v>
      </c>
    </row>
    <row r="44" spans="1:12" s="3" customFormat="1" x14ac:dyDescent="0.2">
      <c r="A44" s="4">
        <v>37680</v>
      </c>
      <c r="B44" s="2" t="s">
        <v>504</v>
      </c>
      <c r="C44" s="2">
        <v>42</v>
      </c>
      <c r="D44" s="2">
        <f t="shared" si="2"/>
        <v>3150</v>
      </c>
      <c r="E44" s="27" t="s">
        <v>21</v>
      </c>
      <c r="F44" s="6"/>
      <c r="G44" s="2"/>
      <c r="H44" s="2"/>
      <c r="I44" s="100" t="s">
        <v>373</v>
      </c>
    </row>
    <row r="45" spans="1:12" s="3" customFormat="1" x14ac:dyDescent="0.2">
      <c r="A45" s="4">
        <v>37680</v>
      </c>
      <c r="B45" s="2" t="s">
        <v>279</v>
      </c>
      <c r="C45" s="2">
        <v>24</v>
      </c>
      <c r="D45" s="2">
        <f t="shared" si="2"/>
        <v>1800</v>
      </c>
      <c r="E45" s="27" t="s">
        <v>39</v>
      </c>
      <c r="F45" s="6"/>
      <c r="G45" s="2"/>
      <c r="H45" s="2"/>
      <c r="I45" s="100" t="s">
        <v>481</v>
      </c>
    </row>
    <row r="46" spans="1:12" s="3" customFormat="1" x14ac:dyDescent="0.2">
      <c r="A46" s="96" t="s">
        <v>509</v>
      </c>
      <c r="B46" s="2" t="s">
        <v>249</v>
      </c>
      <c r="C46" s="2">
        <v>29</v>
      </c>
      <c r="D46" s="2">
        <f t="shared" si="2"/>
        <v>2175</v>
      </c>
      <c r="E46" s="27" t="s">
        <v>26</v>
      </c>
      <c r="F46" s="6"/>
      <c r="G46" s="2"/>
      <c r="H46" s="2"/>
      <c r="I46" s="100" t="s">
        <v>481</v>
      </c>
      <c r="L46" s="20"/>
    </row>
    <row r="47" spans="1:12" s="38" customFormat="1" ht="15.75" x14ac:dyDescent="0.25">
      <c r="A47" s="96" t="s">
        <v>509</v>
      </c>
      <c r="B47" s="2" t="s">
        <v>245</v>
      </c>
      <c r="C47" s="2">
        <v>36</v>
      </c>
      <c r="D47" s="2">
        <f t="shared" si="2"/>
        <v>2700</v>
      </c>
      <c r="E47" s="27" t="s">
        <v>48</v>
      </c>
      <c r="F47" s="6"/>
      <c r="G47" s="2"/>
      <c r="H47" s="2"/>
      <c r="I47" s="100" t="s">
        <v>462</v>
      </c>
    </row>
    <row r="48" spans="1:12" s="3" customFormat="1" x14ac:dyDescent="0.2">
      <c r="A48" s="88" t="s">
        <v>509</v>
      </c>
      <c r="B48" s="2" t="s">
        <v>236</v>
      </c>
      <c r="C48" s="2">
        <v>38</v>
      </c>
      <c r="D48" s="2">
        <f>SUM(C48*75)</f>
        <v>2850</v>
      </c>
      <c r="E48" s="27" t="s">
        <v>72</v>
      </c>
      <c r="F48" s="6"/>
      <c r="G48" s="2"/>
      <c r="H48" s="2" t="s">
        <v>256</v>
      </c>
      <c r="I48" s="100" t="s">
        <v>373</v>
      </c>
    </row>
    <row r="49" spans="1:9" s="3" customFormat="1" ht="15.75" x14ac:dyDescent="0.25">
      <c r="A49" s="97" t="s">
        <v>87</v>
      </c>
      <c r="B49" s="2"/>
      <c r="C49" s="2"/>
      <c r="D49" s="2"/>
      <c r="E49" s="27"/>
      <c r="F49" s="6"/>
      <c r="G49" s="2"/>
      <c r="H49" s="2"/>
      <c r="I49" s="99"/>
    </row>
    <row r="50" spans="1:9" s="3" customFormat="1" ht="13.5" thickBot="1" x14ac:dyDescent="0.25">
      <c r="A50" s="4">
        <v>37686</v>
      </c>
      <c r="B50" s="2" t="s">
        <v>249</v>
      </c>
      <c r="C50" s="2">
        <v>29</v>
      </c>
      <c r="D50" s="2">
        <f>SUM(C50*75)</f>
        <v>2175</v>
      </c>
      <c r="E50" s="27" t="s">
        <v>21</v>
      </c>
      <c r="F50" s="6"/>
      <c r="G50" s="2"/>
      <c r="H50" s="2"/>
      <c r="I50" s="100" t="s">
        <v>373</v>
      </c>
    </row>
    <row r="51" spans="1:9" s="3" customFormat="1" ht="16.5" thickBot="1" x14ac:dyDescent="0.3">
      <c r="A51" s="1"/>
      <c r="B51" s="1"/>
      <c r="C51" s="107">
        <f>SUM(C4:C50)</f>
        <v>1258</v>
      </c>
      <c r="D51" s="106">
        <f>SUM(D4:D50)</f>
        <v>94350</v>
      </c>
      <c r="E51" s="1"/>
      <c r="F51" s="6"/>
      <c r="G51" s="1"/>
      <c r="H51" s="1"/>
      <c r="I51" s="102"/>
    </row>
    <row r="52" spans="1:9" s="3" customFormat="1" ht="15.75" x14ac:dyDescent="0.25">
      <c r="A52"/>
      <c r="B52"/>
      <c r="C52"/>
      <c r="D52"/>
      <c r="E52"/>
      <c r="F52" s="38"/>
      <c r="G52"/>
      <c r="H52"/>
      <c r="I52" s="103"/>
    </row>
    <row r="53" spans="1:9" s="3" customFormat="1" x14ac:dyDescent="0.2">
      <c r="A53"/>
      <c r="B53"/>
      <c r="C53"/>
      <c r="D53"/>
      <c r="E53"/>
      <c r="G53"/>
      <c r="H53"/>
      <c r="I53" s="103"/>
    </row>
    <row r="54" spans="1:9" s="3" customFormat="1" x14ac:dyDescent="0.2">
      <c r="A54"/>
      <c r="B54"/>
      <c r="C54"/>
      <c r="D54"/>
      <c r="E54"/>
      <c r="G54"/>
      <c r="H54"/>
      <c r="I54" s="103"/>
    </row>
    <row r="55" spans="1:9" s="3" customFormat="1" x14ac:dyDescent="0.2">
      <c r="A55"/>
      <c r="B55"/>
      <c r="C55"/>
      <c r="D55"/>
      <c r="E55"/>
      <c r="F55" s="6"/>
      <c r="G55"/>
      <c r="H55"/>
      <c r="I55" s="103"/>
    </row>
    <row r="56" spans="1:9" s="3" customFormat="1" x14ac:dyDescent="0.2">
      <c r="A56"/>
      <c r="B56"/>
      <c r="C56"/>
      <c r="D56"/>
      <c r="E56"/>
      <c r="F56" s="6"/>
      <c r="G56"/>
      <c r="H56"/>
      <c r="I56" s="103"/>
    </row>
    <row r="57" spans="1:9" s="3" customFormat="1" x14ac:dyDescent="0.2">
      <c r="A57"/>
      <c r="B57"/>
      <c r="C57"/>
      <c r="D57"/>
      <c r="E57"/>
      <c r="F57" s="6"/>
      <c r="G57"/>
      <c r="H57"/>
      <c r="I57" s="103"/>
    </row>
    <row r="58" spans="1:9" s="3" customFormat="1" x14ac:dyDescent="0.2">
      <c r="A58"/>
      <c r="B58"/>
      <c r="C58"/>
      <c r="D58"/>
      <c r="E58"/>
      <c r="F58" s="6"/>
      <c r="G58"/>
      <c r="H58"/>
      <c r="I58" s="103"/>
    </row>
    <row r="59" spans="1:9" s="3" customFormat="1" x14ac:dyDescent="0.2">
      <c r="A59"/>
      <c r="B59"/>
      <c r="C59"/>
      <c r="D59"/>
      <c r="E59"/>
      <c r="F59" s="6"/>
      <c r="G59"/>
      <c r="H59"/>
      <c r="I59" s="103"/>
    </row>
    <row r="60" spans="1:9" s="3" customFormat="1" x14ac:dyDescent="0.2">
      <c r="A60"/>
      <c r="B60"/>
      <c r="C60"/>
      <c r="D60"/>
      <c r="E60"/>
      <c r="F60" s="6"/>
      <c r="G60"/>
      <c r="H60"/>
      <c r="I60" s="103"/>
    </row>
    <row r="61" spans="1:9" s="3" customFormat="1" x14ac:dyDescent="0.2">
      <c r="A61"/>
      <c r="B61"/>
      <c r="C61"/>
      <c r="D61"/>
      <c r="E61"/>
      <c r="F61" s="6"/>
      <c r="G61"/>
      <c r="H61"/>
      <c r="I61" s="103"/>
    </row>
    <row r="62" spans="1:9" s="3" customFormat="1" ht="15" x14ac:dyDescent="0.25">
      <c r="A62"/>
      <c r="B62"/>
      <c r="C62"/>
      <c r="D62"/>
      <c r="E62"/>
      <c r="F62" s="85"/>
      <c r="G62"/>
      <c r="H62"/>
      <c r="I62" s="103"/>
    </row>
    <row r="63" spans="1:9" s="3" customFormat="1" x14ac:dyDescent="0.2">
      <c r="A63"/>
      <c r="B63"/>
      <c r="C63"/>
      <c r="D63"/>
      <c r="E63"/>
      <c r="G63"/>
      <c r="H63"/>
      <c r="I63" s="103"/>
    </row>
    <row r="64" spans="1:9" s="3" customFormat="1" x14ac:dyDescent="0.2">
      <c r="A64"/>
      <c r="B64"/>
      <c r="C64"/>
      <c r="D64"/>
      <c r="E64"/>
      <c r="G64"/>
      <c r="H64"/>
      <c r="I64" s="103"/>
    </row>
    <row r="65" spans="1:9" s="38" customFormat="1" ht="15.75" x14ac:dyDescent="0.25">
      <c r="A65"/>
      <c r="B65"/>
      <c r="C65"/>
      <c r="D65"/>
      <c r="E65"/>
      <c r="F65" s="3"/>
      <c r="G65"/>
      <c r="H65"/>
      <c r="I65" s="103"/>
    </row>
    <row r="66" spans="1:9" s="3" customFormat="1" x14ac:dyDescent="0.2">
      <c r="A66"/>
      <c r="B66"/>
      <c r="C66"/>
      <c r="D66"/>
      <c r="E66"/>
      <c r="G66"/>
      <c r="H66"/>
      <c r="I66" s="103"/>
    </row>
    <row r="67" spans="1:9" s="3" customFormat="1" x14ac:dyDescent="0.2">
      <c r="A67"/>
      <c r="B67"/>
      <c r="C67"/>
      <c r="D67"/>
      <c r="E67"/>
      <c r="F67"/>
      <c r="G67"/>
      <c r="H67"/>
      <c r="I67" s="103"/>
    </row>
    <row r="68" spans="1:9" s="3" customFormat="1" x14ac:dyDescent="0.2">
      <c r="A68"/>
      <c r="B68"/>
      <c r="C68"/>
      <c r="D68"/>
      <c r="E68"/>
      <c r="F68"/>
      <c r="G68"/>
      <c r="H68"/>
      <c r="I68" s="103"/>
    </row>
    <row r="69" spans="1:9" s="3" customFormat="1" x14ac:dyDescent="0.2">
      <c r="A69"/>
      <c r="B69"/>
      <c r="C69"/>
      <c r="D69"/>
      <c r="E69"/>
      <c r="F69"/>
      <c r="G69"/>
      <c r="H69"/>
      <c r="I69" s="103"/>
    </row>
    <row r="70" spans="1:9" s="3" customFormat="1" x14ac:dyDescent="0.2">
      <c r="A70"/>
      <c r="B70"/>
      <c r="C70"/>
      <c r="D70"/>
      <c r="E70"/>
      <c r="F70"/>
      <c r="G70"/>
      <c r="H70"/>
      <c r="I70" s="103"/>
    </row>
    <row r="71" spans="1:9" s="3" customFormat="1" x14ac:dyDescent="0.2">
      <c r="A71"/>
      <c r="B71"/>
      <c r="C71"/>
      <c r="D71"/>
      <c r="E71"/>
      <c r="F71"/>
      <c r="G71"/>
      <c r="H71"/>
      <c r="I71" s="103"/>
    </row>
    <row r="72" spans="1:9" s="3" customFormat="1" x14ac:dyDescent="0.2">
      <c r="A72"/>
      <c r="B72"/>
      <c r="C72"/>
      <c r="D72"/>
      <c r="E72"/>
      <c r="F72"/>
      <c r="G72"/>
      <c r="H72"/>
      <c r="I72" s="103"/>
    </row>
    <row r="73" spans="1:9" s="3" customFormat="1" x14ac:dyDescent="0.2">
      <c r="A73"/>
      <c r="B73"/>
      <c r="C73"/>
      <c r="D73"/>
      <c r="E73"/>
      <c r="F73"/>
      <c r="G73"/>
      <c r="H73"/>
      <c r="I73" s="103"/>
    </row>
    <row r="74" spans="1:9" s="3" customFormat="1" x14ac:dyDescent="0.2">
      <c r="A74"/>
      <c r="B74"/>
      <c r="C74"/>
      <c r="D74"/>
      <c r="E74"/>
      <c r="F74"/>
      <c r="G74"/>
      <c r="H74"/>
      <c r="I74" s="103"/>
    </row>
    <row r="75" spans="1:9" s="3" customFormat="1" x14ac:dyDescent="0.2">
      <c r="A75"/>
      <c r="B75"/>
      <c r="C75"/>
      <c r="D75"/>
      <c r="E75"/>
      <c r="F75"/>
      <c r="G75"/>
      <c r="H75"/>
      <c r="I75" s="103"/>
    </row>
    <row r="76" spans="1:9" s="3" customFormat="1" x14ac:dyDescent="0.2">
      <c r="A76"/>
      <c r="B76"/>
      <c r="C76"/>
      <c r="D76"/>
      <c r="E76"/>
      <c r="F76"/>
      <c r="G76"/>
      <c r="H76"/>
      <c r="I76" s="103"/>
    </row>
    <row r="77" spans="1:9" s="3" customFormat="1" x14ac:dyDescent="0.2">
      <c r="A77"/>
      <c r="B77"/>
      <c r="C77"/>
      <c r="D77"/>
      <c r="E77"/>
      <c r="F77"/>
      <c r="G77"/>
      <c r="H77"/>
      <c r="I77" s="103"/>
    </row>
    <row r="78" spans="1:9" s="38" customFormat="1" ht="15.75" x14ac:dyDescent="0.25">
      <c r="A78"/>
      <c r="B78"/>
      <c r="C78"/>
      <c r="D78"/>
      <c r="E78"/>
      <c r="F78"/>
      <c r="G78"/>
      <c r="H78"/>
      <c r="I78" s="103"/>
    </row>
    <row r="79" spans="1:9" s="3" customFormat="1" x14ac:dyDescent="0.2">
      <c r="A79"/>
      <c r="B79"/>
      <c r="C79"/>
      <c r="D79"/>
      <c r="E79"/>
      <c r="F79"/>
      <c r="G79"/>
      <c r="H79"/>
      <c r="I79" s="103"/>
    </row>
    <row r="80" spans="1:9" s="3" customFormat="1" x14ac:dyDescent="0.2">
      <c r="A80"/>
      <c r="B80"/>
      <c r="C80"/>
      <c r="D80"/>
      <c r="E80"/>
      <c r="F80"/>
      <c r="G80"/>
      <c r="H80"/>
      <c r="I80" s="103"/>
    </row>
    <row r="81" spans="1:9" s="3" customFormat="1" x14ac:dyDescent="0.2">
      <c r="A81"/>
      <c r="B81"/>
      <c r="C81"/>
      <c r="D81"/>
      <c r="E81"/>
      <c r="F81"/>
      <c r="G81"/>
      <c r="H81"/>
      <c r="I81" s="103"/>
    </row>
    <row r="82" spans="1:9" s="3" customFormat="1" x14ac:dyDescent="0.2">
      <c r="A82"/>
      <c r="B82"/>
      <c r="C82"/>
      <c r="D82"/>
      <c r="E82"/>
      <c r="F82"/>
      <c r="G82"/>
      <c r="H82"/>
      <c r="I82" s="103"/>
    </row>
    <row r="83" spans="1:9" s="19" customFormat="1" ht="15.75" x14ac:dyDescent="0.25">
      <c r="A83"/>
      <c r="B83"/>
      <c r="C83"/>
      <c r="D83"/>
      <c r="E83"/>
      <c r="F83"/>
      <c r="G83"/>
      <c r="H83"/>
      <c r="I83" s="103"/>
    </row>
    <row r="84" spans="1:9" s="19" customFormat="1" ht="15.75" x14ac:dyDescent="0.25">
      <c r="A84"/>
      <c r="B84"/>
      <c r="C84"/>
      <c r="D84"/>
      <c r="E84"/>
      <c r="F84"/>
      <c r="G84"/>
      <c r="H84"/>
      <c r="I84" s="103"/>
    </row>
    <row r="85" spans="1:9" s="19" customFormat="1" ht="15.75" x14ac:dyDescent="0.25">
      <c r="A85"/>
      <c r="B85"/>
      <c r="C85"/>
      <c r="D85"/>
      <c r="E85"/>
      <c r="F85"/>
      <c r="G85"/>
      <c r="H85"/>
      <c r="I85" s="103"/>
    </row>
    <row r="95" spans="1:9" hidden="1" x14ac:dyDescent="0.2"/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5F63-E117-483E-8061-11B8032D747A}">
  <dimension ref="A1:W85"/>
  <sheetViews>
    <sheetView workbookViewId="0">
      <selection activeCell="A27" sqref="A27"/>
    </sheetView>
  </sheetViews>
  <sheetFormatPr defaultRowHeight="12.75" x14ac:dyDescent="0.2"/>
  <cols>
    <col min="1" max="1" width="5.28515625" customWidth="1"/>
    <col min="2" max="2" width="7" customWidth="1"/>
    <col min="3" max="3" width="11.28515625" customWidth="1"/>
    <col min="4" max="4" width="7.85546875" bestFit="1" customWidth="1"/>
    <col min="5" max="5" width="8" customWidth="1"/>
    <col min="6" max="6" width="11.85546875" customWidth="1"/>
    <col min="7" max="7" width="13" customWidth="1"/>
    <col min="8" max="8" width="8.42578125" bestFit="1" customWidth="1"/>
    <col min="9" max="9" width="15.7109375" customWidth="1"/>
    <col min="10" max="10" width="17.140625" style="89" customWidth="1"/>
    <col min="11" max="11" width="10" customWidth="1"/>
    <col min="13" max="13" width="22.85546875" customWidth="1"/>
    <col min="14" max="14" width="4.140625" customWidth="1"/>
    <col min="15" max="15" width="3.7109375" customWidth="1"/>
    <col min="17" max="17" width="15.140625" customWidth="1"/>
    <col min="18" max="18" width="18.28515625" customWidth="1"/>
    <col min="19" max="19" width="14.85546875" bestFit="1" customWidth="1"/>
  </cols>
  <sheetData>
    <row r="1" spans="1:10" ht="20.25" x14ac:dyDescent="0.3">
      <c r="A1" s="15" t="s">
        <v>165</v>
      </c>
      <c r="B1" s="18"/>
      <c r="C1" s="16"/>
      <c r="D1" s="16"/>
      <c r="E1" s="17"/>
      <c r="F1" s="22"/>
      <c r="G1" s="28"/>
      <c r="H1" s="26"/>
      <c r="I1" s="113"/>
      <c r="J1" s="3"/>
    </row>
    <row r="2" spans="1:10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29" t="s">
        <v>4</v>
      </c>
      <c r="H2" s="13" t="s">
        <v>5</v>
      </c>
      <c r="I2" s="115" t="s">
        <v>6</v>
      </c>
    </row>
    <row r="3" spans="1:10" ht="15.75" x14ac:dyDescent="0.25">
      <c r="A3" s="33" t="s">
        <v>14</v>
      </c>
      <c r="B3" s="38"/>
      <c r="C3" s="5"/>
      <c r="D3" s="5"/>
      <c r="E3" s="7"/>
      <c r="F3" s="35"/>
      <c r="G3" s="37"/>
      <c r="H3" s="35"/>
      <c r="I3" s="39"/>
    </row>
    <row r="4" spans="1:10" x14ac:dyDescent="0.2">
      <c r="A4" s="4" t="s">
        <v>29</v>
      </c>
      <c r="B4" s="4">
        <v>45174</v>
      </c>
      <c r="C4" s="2" t="s">
        <v>166</v>
      </c>
      <c r="D4" s="2">
        <v>14</v>
      </c>
      <c r="E4" s="137">
        <f t="shared" ref="E4:E39" si="0">SUM(D4*145)+435</f>
        <v>2465</v>
      </c>
      <c r="F4" s="10" t="s">
        <v>93</v>
      </c>
      <c r="G4" s="30" t="s">
        <v>143</v>
      </c>
      <c r="H4" s="10" t="s">
        <v>167</v>
      </c>
      <c r="I4" s="138" t="s">
        <v>168</v>
      </c>
    </row>
    <row r="5" spans="1:10" x14ac:dyDescent="0.2">
      <c r="A5" s="2" t="s">
        <v>8</v>
      </c>
      <c r="B5" s="4">
        <v>45175</v>
      </c>
      <c r="C5" s="2" t="s">
        <v>169</v>
      </c>
      <c r="D5" s="2">
        <v>23</v>
      </c>
      <c r="E5" s="137">
        <f t="shared" si="0"/>
        <v>3770</v>
      </c>
      <c r="F5" s="10" t="s">
        <v>170</v>
      </c>
      <c r="G5" s="30" t="s">
        <v>28</v>
      </c>
      <c r="H5" s="10" t="s">
        <v>12</v>
      </c>
      <c r="I5" s="48" t="s">
        <v>168</v>
      </c>
    </row>
    <row r="6" spans="1:10" x14ac:dyDescent="0.2">
      <c r="A6" s="4" t="s">
        <v>8</v>
      </c>
      <c r="B6" s="4">
        <v>45182</v>
      </c>
      <c r="C6" s="2" t="s">
        <v>171</v>
      </c>
      <c r="D6" s="2">
        <v>13</v>
      </c>
      <c r="E6" s="137">
        <f t="shared" si="0"/>
        <v>2320</v>
      </c>
      <c r="F6" s="10" t="s">
        <v>10</v>
      </c>
      <c r="G6" s="30" t="s">
        <v>16</v>
      </c>
      <c r="H6" s="10" t="s">
        <v>12</v>
      </c>
      <c r="I6" s="138" t="s">
        <v>172</v>
      </c>
    </row>
    <row r="7" spans="1:10" x14ac:dyDescent="0.2">
      <c r="A7" s="4" t="s">
        <v>24</v>
      </c>
      <c r="B7" s="4">
        <v>45186</v>
      </c>
      <c r="C7" s="2" t="s">
        <v>173</v>
      </c>
      <c r="D7" s="2">
        <v>34</v>
      </c>
      <c r="E7" s="137">
        <f t="shared" si="0"/>
        <v>5365</v>
      </c>
      <c r="F7" s="10" t="s">
        <v>10</v>
      </c>
      <c r="G7" s="30" t="s">
        <v>123</v>
      </c>
      <c r="H7" s="10" t="s">
        <v>16</v>
      </c>
      <c r="I7" s="138" t="s">
        <v>34</v>
      </c>
    </row>
    <row r="8" spans="1:10" x14ac:dyDescent="0.2">
      <c r="A8" s="4" t="s">
        <v>24</v>
      </c>
      <c r="B8" s="4">
        <v>45186</v>
      </c>
      <c r="C8" s="2" t="s">
        <v>9</v>
      </c>
      <c r="D8" s="2">
        <v>10</v>
      </c>
      <c r="E8" s="137">
        <f t="shared" si="0"/>
        <v>1885</v>
      </c>
      <c r="F8" s="10" t="s">
        <v>93</v>
      </c>
      <c r="G8" s="30" t="s">
        <v>22</v>
      </c>
      <c r="H8" s="10" t="s">
        <v>62</v>
      </c>
      <c r="I8" s="138" t="s">
        <v>174</v>
      </c>
    </row>
    <row r="9" spans="1:10" x14ac:dyDescent="0.2">
      <c r="A9" s="4" t="s">
        <v>19</v>
      </c>
      <c r="B9" s="4">
        <v>45199</v>
      </c>
      <c r="C9" s="2" t="s">
        <v>139</v>
      </c>
      <c r="D9" s="2">
        <v>9</v>
      </c>
      <c r="E9" s="137">
        <f t="shared" si="0"/>
        <v>1740</v>
      </c>
      <c r="F9" s="10" t="s">
        <v>170</v>
      </c>
      <c r="G9" s="30" t="s">
        <v>141</v>
      </c>
      <c r="H9" s="10" t="s">
        <v>31</v>
      </c>
      <c r="I9" s="138" t="s">
        <v>172</v>
      </c>
    </row>
    <row r="10" spans="1:10" ht="15.75" x14ac:dyDescent="0.25">
      <c r="A10" s="33" t="s">
        <v>32</v>
      </c>
      <c r="B10" s="38"/>
      <c r="C10" s="5"/>
      <c r="D10" s="5"/>
      <c r="E10" s="137"/>
      <c r="F10" s="35"/>
      <c r="G10" s="37"/>
      <c r="H10" s="35"/>
      <c r="I10" s="39"/>
    </row>
    <row r="11" spans="1:10" x14ac:dyDescent="0.2">
      <c r="A11" s="4" t="s">
        <v>19</v>
      </c>
      <c r="B11" s="4">
        <v>45206</v>
      </c>
      <c r="C11" s="2" t="s">
        <v>20</v>
      </c>
      <c r="D11" s="2">
        <v>36</v>
      </c>
      <c r="E11" s="137">
        <f t="shared" si="0"/>
        <v>5655</v>
      </c>
      <c r="F11" s="10" t="s">
        <v>21</v>
      </c>
      <c r="G11" s="30" t="s">
        <v>67</v>
      </c>
      <c r="H11" s="10" t="s">
        <v>44</v>
      </c>
      <c r="I11" s="138" t="s">
        <v>172</v>
      </c>
    </row>
    <row r="12" spans="1:10" x14ac:dyDescent="0.2">
      <c r="A12" s="4" t="s">
        <v>24</v>
      </c>
      <c r="B12" s="4">
        <v>45207</v>
      </c>
      <c r="C12" s="2" t="s">
        <v>77</v>
      </c>
      <c r="D12" s="2">
        <v>11</v>
      </c>
      <c r="E12" s="137">
        <f t="shared" si="0"/>
        <v>2030</v>
      </c>
      <c r="F12" s="10" t="s">
        <v>170</v>
      </c>
      <c r="G12" s="30" t="s">
        <v>78</v>
      </c>
      <c r="H12" s="10" t="s">
        <v>16</v>
      </c>
      <c r="I12" s="141" t="s">
        <v>34</v>
      </c>
    </row>
    <row r="13" spans="1:10" x14ac:dyDescent="0.2">
      <c r="A13" s="4" t="s">
        <v>24</v>
      </c>
      <c r="B13" s="4">
        <v>45207</v>
      </c>
      <c r="C13" s="2" t="s">
        <v>175</v>
      </c>
      <c r="D13" s="2">
        <v>38</v>
      </c>
      <c r="E13" s="137">
        <f t="shared" si="0"/>
        <v>5945</v>
      </c>
      <c r="F13" s="10" t="s">
        <v>176</v>
      </c>
      <c r="G13" s="30" t="s">
        <v>55</v>
      </c>
      <c r="H13" s="10" t="s">
        <v>177</v>
      </c>
      <c r="I13" s="141" t="s">
        <v>18</v>
      </c>
    </row>
    <row r="14" spans="1:10" x14ac:dyDescent="0.2">
      <c r="A14" s="4" t="s">
        <v>29</v>
      </c>
      <c r="B14" s="4">
        <v>45209</v>
      </c>
      <c r="C14" s="2" t="s">
        <v>50</v>
      </c>
      <c r="D14" s="2">
        <v>23</v>
      </c>
      <c r="E14" s="137">
        <f t="shared" si="0"/>
        <v>3770</v>
      </c>
      <c r="F14" s="10" t="s">
        <v>21</v>
      </c>
      <c r="G14" s="30" t="s">
        <v>178</v>
      </c>
      <c r="H14" s="10" t="s">
        <v>134</v>
      </c>
      <c r="I14" s="138" t="s">
        <v>168</v>
      </c>
    </row>
    <row r="15" spans="1:10" x14ac:dyDescent="0.2">
      <c r="A15" s="4" t="s">
        <v>19</v>
      </c>
      <c r="B15" s="4">
        <v>45213</v>
      </c>
      <c r="C15" s="2" t="s">
        <v>30</v>
      </c>
      <c r="D15" s="2">
        <v>30</v>
      </c>
      <c r="E15" s="137">
        <f t="shared" si="0"/>
        <v>4785</v>
      </c>
      <c r="F15" s="10" t="s">
        <v>21</v>
      </c>
      <c r="G15" s="30" t="s">
        <v>76</v>
      </c>
      <c r="H15" s="10" t="s">
        <v>44</v>
      </c>
      <c r="I15" s="139" t="s">
        <v>34</v>
      </c>
    </row>
    <row r="16" spans="1:10" x14ac:dyDescent="0.2">
      <c r="A16" s="4" t="s">
        <v>24</v>
      </c>
      <c r="B16" s="4">
        <v>45214</v>
      </c>
      <c r="C16" s="2" t="s">
        <v>179</v>
      </c>
      <c r="D16" s="2">
        <v>52</v>
      </c>
      <c r="E16" s="137">
        <f t="shared" ref="E16" si="1">SUM(D16*145)+435</f>
        <v>7975</v>
      </c>
      <c r="F16" s="10" t="s">
        <v>26</v>
      </c>
      <c r="G16" s="30" t="s">
        <v>41</v>
      </c>
      <c r="H16" s="10" t="s">
        <v>16</v>
      </c>
      <c r="I16" s="147" t="s">
        <v>180</v>
      </c>
    </row>
    <row r="17" spans="1:12" x14ac:dyDescent="0.2">
      <c r="A17" s="4" t="s">
        <v>24</v>
      </c>
      <c r="B17" s="4">
        <v>45214</v>
      </c>
      <c r="C17" s="2" t="s">
        <v>181</v>
      </c>
      <c r="D17" s="2">
        <v>34</v>
      </c>
      <c r="E17" s="137">
        <f t="shared" si="0"/>
        <v>5365</v>
      </c>
      <c r="F17" s="10" t="s">
        <v>170</v>
      </c>
      <c r="G17" s="30" t="s">
        <v>27</v>
      </c>
      <c r="H17" s="10" t="s">
        <v>16</v>
      </c>
      <c r="I17" s="48" t="s">
        <v>34</v>
      </c>
    </row>
    <row r="18" spans="1:12" x14ac:dyDescent="0.2">
      <c r="A18" s="2" t="s">
        <v>19</v>
      </c>
      <c r="B18" s="4">
        <v>45220</v>
      </c>
      <c r="C18" s="2" t="s">
        <v>64</v>
      </c>
      <c r="D18" s="2">
        <v>31</v>
      </c>
      <c r="E18" s="137">
        <f t="shared" si="0"/>
        <v>4930</v>
      </c>
      <c r="F18" s="10" t="s">
        <v>21</v>
      </c>
      <c r="G18" s="30" t="s">
        <v>55</v>
      </c>
      <c r="H18" s="10" t="s">
        <v>68</v>
      </c>
      <c r="I18" s="48" t="s">
        <v>172</v>
      </c>
    </row>
    <row r="19" spans="1:12" x14ac:dyDescent="0.2">
      <c r="A19" s="4" t="s">
        <v>24</v>
      </c>
      <c r="B19" s="4">
        <v>45221</v>
      </c>
      <c r="C19" s="2" t="s">
        <v>45</v>
      </c>
      <c r="D19" s="2">
        <v>36</v>
      </c>
      <c r="E19" s="137">
        <f t="shared" si="0"/>
        <v>5655</v>
      </c>
      <c r="F19" s="10" t="s">
        <v>10</v>
      </c>
      <c r="G19" s="30" t="s">
        <v>62</v>
      </c>
      <c r="H19" s="10" t="s">
        <v>16</v>
      </c>
      <c r="I19" s="138" t="s">
        <v>182</v>
      </c>
    </row>
    <row r="20" spans="1:12" x14ac:dyDescent="0.2">
      <c r="A20" s="2" t="s">
        <v>33</v>
      </c>
      <c r="B20" s="4">
        <v>45226</v>
      </c>
      <c r="C20" s="2" t="s">
        <v>148</v>
      </c>
      <c r="D20" s="2">
        <v>30</v>
      </c>
      <c r="E20" s="137">
        <f t="shared" si="0"/>
        <v>4785</v>
      </c>
      <c r="F20" s="10" t="s">
        <v>176</v>
      </c>
      <c r="G20" s="30" t="s">
        <v>28</v>
      </c>
      <c r="H20" s="10" t="s">
        <v>12</v>
      </c>
      <c r="I20" s="48" t="s">
        <v>172</v>
      </c>
    </row>
    <row r="21" spans="1:12" x14ac:dyDescent="0.2">
      <c r="A21" s="4" t="s">
        <v>24</v>
      </c>
      <c r="B21" s="4">
        <v>45228</v>
      </c>
      <c r="C21" s="2" t="s">
        <v>183</v>
      </c>
      <c r="D21" s="2">
        <v>9</v>
      </c>
      <c r="E21" s="137">
        <f t="shared" ref="E21" si="2">SUM(D21*145)+435</f>
        <v>1740</v>
      </c>
      <c r="F21" s="10" t="s">
        <v>26</v>
      </c>
      <c r="G21" s="30" t="s">
        <v>67</v>
      </c>
      <c r="H21" s="10" t="s">
        <v>62</v>
      </c>
      <c r="I21" s="138" t="s">
        <v>180</v>
      </c>
    </row>
    <row r="22" spans="1:12" x14ac:dyDescent="0.2">
      <c r="A22" s="4" t="s">
        <v>24</v>
      </c>
      <c r="B22" s="4">
        <v>45228</v>
      </c>
      <c r="C22" s="2" t="s">
        <v>47</v>
      </c>
      <c r="D22" s="2">
        <v>35</v>
      </c>
      <c r="E22" s="137">
        <f t="shared" si="0"/>
        <v>5510</v>
      </c>
      <c r="F22" s="10" t="s">
        <v>184</v>
      </c>
      <c r="G22" s="30" t="s">
        <v>177</v>
      </c>
      <c r="H22" s="10" t="s">
        <v>143</v>
      </c>
      <c r="I22" s="138" t="s">
        <v>18</v>
      </c>
    </row>
    <row r="23" spans="1:12" x14ac:dyDescent="0.2">
      <c r="A23" s="4" t="s">
        <v>24</v>
      </c>
      <c r="B23" s="4">
        <v>45228</v>
      </c>
      <c r="C23" s="2" t="s">
        <v>15</v>
      </c>
      <c r="D23" s="2">
        <v>12</v>
      </c>
      <c r="E23" s="137">
        <f t="shared" si="0"/>
        <v>2175</v>
      </c>
      <c r="F23" s="10" t="s">
        <v>170</v>
      </c>
      <c r="G23" s="30" t="s">
        <v>56</v>
      </c>
      <c r="H23" s="10" t="s">
        <v>16</v>
      </c>
      <c r="I23" s="138" t="s">
        <v>18</v>
      </c>
      <c r="L23" s="8"/>
    </row>
    <row r="24" spans="1:12" ht="15.75" x14ac:dyDescent="0.25">
      <c r="A24" s="33" t="s">
        <v>60</v>
      </c>
      <c r="B24" s="38"/>
      <c r="C24" s="5"/>
      <c r="D24" s="5"/>
      <c r="E24" s="137"/>
      <c r="F24" s="35"/>
      <c r="G24" s="37"/>
      <c r="H24" s="35"/>
      <c r="I24" s="143"/>
    </row>
    <row r="25" spans="1:12" ht="15" x14ac:dyDescent="0.25">
      <c r="A25" s="148" t="s">
        <v>19</v>
      </c>
      <c r="B25" s="4">
        <v>45234</v>
      </c>
      <c r="C25" s="149" t="s">
        <v>128</v>
      </c>
      <c r="D25" s="149">
        <v>29</v>
      </c>
      <c r="E25" s="137">
        <f t="shared" ref="E25" si="3">SUM(D25*140)+420</f>
        <v>4480</v>
      </c>
      <c r="F25" s="150" t="s">
        <v>93</v>
      </c>
      <c r="G25" s="151" t="s">
        <v>49</v>
      </c>
      <c r="H25" s="150" t="s">
        <v>44</v>
      </c>
      <c r="I25" s="153" t="s">
        <v>18</v>
      </c>
    </row>
    <row r="26" spans="1:12" x14ac:dyDescent="0.2">
      <c r="A26" s="4" t="s">
        <v>24</v>
      </c>
      <c r="B26" s="4">
        <v>45235</v>
      </c>
      <c r="C26" s="2" t="s">
        <v>185</v>
      </c>
      <c r="D26" s="2">
        <v>6</v>
      </c>
      <c r="E26" s="137">
        <f t="shared" ref="E26" si="4">SUM(D26*145)+435</f>
        <v>1305</v>
      </c>
      <c r="F26" s="10" t="s">
        <v>26</v>
      </c>
      <c r="G26" s="30" t="s">
        <v>67</v>
      </c>
      <c r="H26" s="10" t="s">
        <v>62</v>
      </c>
      <c r="I26" s="146" t="s">
        <v>180</v>
      </c>
    </row>
    <row r="27" spans="1:12" x14ac:dyDescent="0.2">
      <c r="A27" s="4" t="s">
        <v>24</v>
      </c>
      <c r="B27" s="4">
        <v>45235</v>
      </c>
      <c r="C27" s="2" t="s">
        <v>81</v>
      </c>
      <c r="D27" s="2">
        <v>48</v>
      </c>
      <c r="E27" s="137">
        <f t="shared" si="0"/>
        <v>7395</v>
      </c>
      <c r="F27" s="10" t="s">
        <v>176</v>
      </c>
      <c r="G27" s="30" t="s">
        <v>55</v>
      </c>
      <c r="H27" s="10" t="s">
        <v>73</v>
      </c>
      <c r="I27" s="139" t="s">
        <v>186</v>
      </c>
    </row>
    <row r="28" spans="1:12" x14ac:dyDescent="0.2">
      <c r="A28" s="4" t="s">
        <v>8</v>
      </c>
      <c r="B28" s="4">
        <v>45238</v>
      </c>
      <c r="C28" s="2" t="s">
        <v>127</v>
      </c>
      <c r="D28" s="2">
        <v>34</v>
      </c>
      <c r="E28" s="137">
        <f t="shared" si="0"/>
        <v>5365</v>
      </c>
      <c r="F28" s="10" t="s">
        <v>170</v>
      </c>
      <c r="G28" s="30" t="s">
        <v>46</v>
      </c>
      <c r="H28" s="10" t="s">
        <v>12</v>
      </c>
      <c r="I28" s="139" t="s">
        <v>168</v>
      </c>
    </row>
    <row r="29" spans="1:12" x14ac:dyDescent="0.2">
      <c r="A29" s="2" t="s">
        <v>8</v>
      </c>
      <c r="B29" s="4">
        <v>45245</v>
      </c>
      <c r="C29" s="2" t="s">
        <v>187</v>
      </c>
      <c r="D29" s="2">
        <v>45</v>
      </c>
      <c r="E29" s="137">
        <f t="shared" si="0"/>
        <v>6960</v>
      </c>
      <c r="F29" s="10" t="s">
        <v>170</v>
      </c>
      <c r="G29" s="30" t="s">
        <v>44</v>
      </c>
      <c r="H29" s="10" t="s">
        <v>12</v>
      </c>
      <c r="I29" s="138" t="s">
        <v>168</v>
      </c>
    </row>
    <row r="30" spans="1:12" x14ac:dyDescent="0.2">
      <c r="A30" s="4" t="s">
        <v>24</v>
      </c>
      <c r="B30" s="4">
        <v>45249</v>
      </c>
      <c r="C30" s="2" t="s">
        <v>35</v>
      </c>
      <c r="D30" s="2">
        <v>24</v>
      </c>
      <c r="E30" s="137">
        <f t="shared" si="0"/>
        <v>3915</v>
      </c>
      <c r="F30" s="10" t="s">
        <v>184</v>
      </c>
      <c r="G30" s="30" t="s">
        <v>49</v>
      </c>
      <c r="H30" s="10" t="s">
        <v>56</v>
      </c>
      <c r="I30" s="118" t="s">
        <v>34</v>
      </c>
      <c r="K30" s="3"/>
      <c r="L30" s="3"/>
    </row>
    <row r="31" spans="1:12" x14ac:dyDescent="0.2">
      <c r="A31" s="4" t="s">
        <v>8</v>
      </c>
      <c r="B31" s="4">
        <v>45252</v>
      </c>
      <c r="C31" s="2" t="s">
        <v>35</v>
      </c>
      <c r="D31" s="2">
        <v>24</v>
      </c>
      <c r="E31" s="137">
        <f t="shared" si="0"/>
        <v>3915</v>
      </c>
      <c r="F31" s="10" t="s">
        <v>170</v>
      </c>
      <c r="G31" s="30" t="s">
        <v>36</v>
      </c>
      <c r="H31" s="10" t="s">
        <v>12</v>
      </c>
      <c r="I31" s="138" t="s">
        <v>188</v>
      </c>
    </row>
    <row r="32" spans="1:12" x14ac:dyDescent="0.2">
      <c r="A32" s="4" t="s">
        <v>24</v>
      </c>
      <c r="B32" s="4">
        <v>45256</v>
      </c>
      <c r="C32" s="2" t="s">
        <v>20</v>
      </c>
      <c r="D32" s="2">
        <v>36</v>
      </c>
      <c r="E32" s="137">
        <f t="shared" ref="E32" si="5">SUM(D32*145)+435</f>
        <v>5655</v>
      </c>
      <c r="F32" s="10" t="s">
        <v>26</v>
      </c>
      <c r="G32" s="30" t="s">
        <v>22</v>
      </c>
      <c r="H32" s="10" t="s">
        <v>189</v>
      </c>
      <c r="I32" s="143" t="s">
        <v>172</v>
      </c>
      <c r="K32" s="3"/>
    </row>
    <row r="33" spans="1:17" x14ac:dyDescent="0.2">
      <c r="A33" s="2" t="s">
        <v>29</v>
      </c>
      <c r="B33" s="4">
        <v>45258</v>
      </c>
      <c r="C33" s="2" t="s">
        <v>9</v>
      </c>
      <c r="D33" s="2">
        <v>10</v>
      </c>
      <c r="E33" s="137">
        <f t="shared" si="0"/>
        <v>1885</v>
      </c>
      <c r="F33" s="10" t="s">
        <v>21</v>
      </c>
      <c r="G33" s="30" t="s">
        <v>190</v>
      </c>
      <c r="H33" s="10" t="s">
        <v>167</v>
      </c>
      <c r="I33" s="120" t="s">
        <v>34</v>
      </c>
      <c r="K33" s="3"/>
    </row>
    <row r="34" spans="1:17" x14ac:dyDescent="0.2">
      <c r="A34" s="2" t="s">
        <v>8</v>
      </c>
      <c r="B34" s="4">
        <v>45259</v>
      </c>
      <c r="C34" s="2" t="s">
        <v>171</v>
      </c>
      <c r="D34" s="2">
        <v>13</v>
      </c>
      <c r="E34" s="137">
        <f t="shared" si="0"/>
        <v>2320</v>
      </c>
      <c r="F34" s="10" t="s">
        <v>170</v>
      </c>
      <c r="G34" s="30" t="s">
        <v>16</v>
      </c>
      <c r="H34" s="10" t="s">
        <v>12</v>
      </c>
      <c r="I34" s="142" t="s">
        <v>34</v>
      </c>
      <c r="K34" s="3"/>
    </row>
    <row r="35" spans="1:17" x14ac:dyDescent="0.2">
      <c r="A35" s="163" t="s">
        <v>8</v>
      </c>
      <c r="B35" s="165">
        <v>45273</v>
      </c>
      <c r="C35" s="163" t="s">
        <v>191</v>
      </c>
      <c r="D35" s="167">
        <f>17*2</f>
        <v>34</v>
      </c>
      <c r="E35" s="166">
        <f t="shared" ref="E35:E36" si="6">SUM(D35*145)+435</f>
        <v>5365</v>
      </c>
      <c r="F35" s="162" t="s">
        <v>10</v>
      </c>
      <c r="G35" s="175" t="s">
        <v>192</v>
      </c>
      <c r="H35" s="162" t="s">
        <v>193</v>
      </c>
      <c r="I35" s="138" t="s">
        <v>188</v>
      </c>
      <c r="J35" s="27"/>
      <c r="K35" s="27"/>
      <c r="L35" s="27"/>
      <c r="M35" s="2"/>
      <c r="N35" s="2"/>
    </row>
    <row r="36" spans="1:17" x14ac:dyDescent="0.2">
      <c r="A36" s="163" t="s">
        <v>24</v>
      </c>
      <c r="B36" s="165">
        <v>45277</v>
      </c>
      <c r="C36" s="163" t="s">
        <v>81</v>
      </c>
      <c r="D36" s="163">
        <v>48</v>
      </c>
      <c r="E36" s="166">
        <f t="shared" si="6"/>
        <v>7395</v>
      </c>
      <c r="F36" s="162" t="s">
        <v>129</v>
      </c>
      <c r="G36" s="175" t="s">
        <v>157</v>
      </c>
      <c r="H36" s="175" t="s">
        <v>28</v>
      </c>
      <c r="I36" s="143" t="s">
        <v>194</v>
      </c>
      <c r="J36" s="27"/>
      <c r="K36" s="27"/>
      <c r="L36" s="27"/>
    </row>
    <row r="37" spans="1:17" x14ac:dyDescent="0.2">
      <c r="A37" s="163" t="s">
        <v>8</v>
      </c>
      <c r="B37" s="165">
        <v>45280</v>
      </c>
      <c r="C37" s="163" t="s">
        <v>195</v>
      </c>
      <c r="D37" s="163">
        <f>19.5*2</f>
        <v>39</v>
      </c>
      <c r="E37" s="166">
        <f t="shared" si="0"/>
        <v>6090</v>
      </c>
      <c r="F37" s="162" t="s">
        <v>10</v>
      </c>
      <c r="G37" s="164" t="s">
        <v>196</v>
      </c>
      <c r="H37" s="162" t="s">
        <v>12</v>
      </c>
      <c r="I37" s="138" t="s">
        <v>13</v>
      </c>
      <c r="J37" s="27"/>
      <c r="K37" s="27"/>
      <c r="L37" s="27"/>
      <c r="M37" s="61"/>
    </row>
    <row r="38" spans="1:17" ht="15.75" x14ac:dyDescent="0.25">
      <c r="A38" s="168" t="s">
        <v>84</v>
      </c>
      <c r="B38" s="169"/>
      <c r="C38" s="170"/>
      <c r="D38" s="170"/>
      <c r="E38" s="162"/>
      <c r="F38" s="171"/>
      <c r="G38" s="172"/>
      <c r="H38" s="171"/>
      <c r="I38" s="9"/>
      <c r="J38" s="177"/>
      <c r="K38" s="177"/>
      <c r="L38" s="177"/>
      <c r="M38" s="89"/>
    </row>
    <row r="39" spans="1:17" x14ac:dyDescent="0.2">
      <c r="A39" s="165" t="s">
        <v>24</v>
      </c>
      <c r="B39" s="165">
        <v>44933</v>
      </c>
      <c r="C39" s="163" t="s">
        <v>50</v>
      </c>
      <c r="D39" s="163">
        <v>23</v>
      </c>
      <c r="E39" s="166">
        <f t="shared" si="0"/>
        <v>3770</v>
      </c>
      <c r="F39" s="162" t="s">
        <v>184</v>
      </c>
      <c r="G39" s="164" t="s">
        <v>197</v>
      </c>
      <c r="H39" s="10" t="s">
        <v>16</v>
      </c>
      <c r="I39" s="47" t="s">
        <v>168</v>
      </c>
      <c r="J39" s="27"/>
      <c r="K39" s="27"/>
      <c r="L39" s="27"/>
      <c r="M39" s="89"/>
    </row>
    <row r="40" spans="1:17" x14ac:dyDescent="0.2">
      <c r="A40" s="163" t="s">
        <v>24</v>
      </c>
      <c r="B40" s="165">
        <v>44933</v>
      </c>
      <c r="C40" s="163" t="s">
        <v>198</v>
      </c>
      <c r="D40" s="163">
        <v>36</v>
      </c>
      <c r="E40" s="166">
        <f>SUM(D40*145)+435</f>
        <v>5655</v>
      </c>
      <c r="F40" s="162" t="s">
        <v>10</v>
      </c>
      <c r="G40" s="164" t="s">
        <v>138</v>
      </c>
      <c r="H40" s="162" t="s">
        <v>143</v>
      </c>
      <c r="I40" s="140" t="s">
        <v>194</v>
      </c>
      <c r="J40" s="27"/>
      <c r="K40" s="27"/>
      <c r="L40" s="27"/>
      <c r="M40" s="89"/>
    </row>
    <row r="41" spans="1:17" x14ac:dyDescent="0.2">
      <c r="A41" s="163" t="s">
        <v>8</v>
      </c>
      <c r="B41" s="165">
        <v>44936</v>
      </c>
      <c r="C41" s="163" t="s">
        <v>58</v>
      </c>
      <c r="D41" s="163">
        <v>30</v>
      </c>
      <c r="E41" s="166">
        <f>SUM(D41*145)+435</f>
        <v>4785</v>
      </c>
      <c r="F41" s="162" t="s">
        <v>21</v>
      </c>
      <c r="G41" s="164" t="s">
        <v>71</v>
      </c>
      <c r="H41" s="162" t="s">
        <v>59</v>
      </c>
      <c r="I41" s="179" t="s">
        <v>168</v>
      </c>
      <c r="J41" s="27"/>
      <c r="K41" s="27"/>
      <c r="L41" s="27"/>
      <c r="M41" s="89"/>
    </row>
    <row r="42" spans="1:17" x14ac:dyDescent="0.2">
      <c r="A42" s="163" t="s">
        <v>24</v>
      </c>
      <c r="B42" s="165">
        <v>44940</v>
      </c>
      <c r="C42" s="163" t="s">
        <v>64</v>
      </c>
      <c r="D42" s="163">
        <v>31</v>
      </c>
      <c r="E42" s="166">
        <f t="shared" ref="E42:E44" si="7">SUM(D42*145)+435</f>
        <v>4930</v>
      </c>
      <c r="F42" s="162" t="s">
        <v>26</v>
      </c>
      <c r="G42" s="164" t="s">
        <v>199</v>
      </c>
      <c r="H42" s="162" t="s">
        <v>156</v>
      </c>
      <c r="I42" s="47" t="s">
        <v>180</v>
      </c>
      <c r="J42" s="27"/>
      <c r="K42" s="27"/>
      <c r="L42" s="27"/>
      <c r="M42" s="89"/>
    </row>
    <row r="43" spans="1:17" x14ac:dyDescent="0.2">
      <c r="A43" s="165" t="s">
        <v>29</v>
      </c>
      <c r="B43" s="165">
        <v>44942</v>
      </c>
      <c r="C43" s="163" t="s">
        <v>200</v>
      </c>
      <c r="D43" s="163">
        <v>9</v>
      </c>
      <c r="E43" s="166">
        <f t="shared" si="7"/>
        <v>1740</v>
      </c>
      <c r="F43" s="162" t="s">
        <v>201</v>
      </c>
      <c r="G43" s="164" t="s">
        <v>202</v>
      </c>
      <c r="H43" s="162" t="s">
        <v>12</v>
      </c>
      <c r="I43" s="178" t="s">
        <v>168</v>
      </c>
      <c r="J43" s="27"/>
      <c r="K43" s="27"/>
      <c r="L43" s="27"/>
      <c r="M43" s="231"/>
      <c r="N43" s="231"/>
      <c r="O43" s="231"/>
      <c r="P43" s="231"/>
      <c r="Q43" s="231"/>
    </row>
    <row r="44" spans="1:17" x14ac:dyDescent="0.2">
      <c r="A44" s="163" t="s">
        <v>8</v>
      </c>
      <c r="B44" s="165">
        <v>44943</v>
      </c>
      <c r="C44" s="163" t="s">
        <v>127</v>
      </c>
      <c r="D44" s="163">
        <v>34</v>
      </c>
      <c r="E44" s="166">
        <f t="shared" si="7"/>
        <v>5365</v>
      </c>
      <c r="F44" s="162" t="s">
        <v>10</v>
      </c>
      <c r="G44" s="164" t="s">
        <v>73</v>
      </c>
      <c r="H44" s="162" t="s">
        <v>12</v>
      </c>
      <c r="I44" s="143" t="s">
        <v>203</v>
      </c>
      <c r="J44" s="27"/>
      <c r="K44" s="27"/>
      <c r="L44" s="27"/>
      <c r="M44" s="89"/>
    </row>
    <row r="45" spans="1:17" x14ac:dyDescent="0.2">
      <c r="A45" s="163" t="s">
        <v>24</v>
      </c>
      <c r="B45" s="165">
        <v>44954</v>
      </c>
      <c r="C45" s="163" t="s">
        <v>80</v>
      </c>
      <c r="D45" s="163">
        <v>37.5</v>
      </c>
      <c r="E45" s="166">
        <f>SUM(D45*145)+435</f>
        <v>5872.5</v>
      </c>
      <c r="F45" s="162" t="s">
        <v>10</v>
      </c>
      <c r="G45" s="164" t="s">
        <v>204</v>
      </c>
      <c r="H45" s="162" t="s">
        <v>16</v>
      </c>
      <c r="I45" s="143" t="s">
        <v>194</v>
      </c>
      <c r="J45" s="27"/>
      <c r="K45" s="27"/>
      <c r="L45" s="27"/>
    </row>
    <row r="46" spans="1:17" ht="15.75" x14ac:dyDescent="0.25">
      <c r="A46" s="168" t="s">
        <v>86</v>
      </c>
      <c r="B46" s="169"/>
      <c r="C46" s="170"/>
      <c r="D46" s="170"/>
      <c r="E46" s="162"/>
      <c r="F46" s="171"/>
      <c r="G46" s="172"/>
      <c r="H46" s="171"/>
      <c r="I46" s="9"/>
      <c r="J46" s="177"/>
      <c r="K46" s="177"/>
      <c r="L46" s="177"/>
      <c r="M46" s="89"/>
    </row>
    <row r="47" spans="1:17" x14ac:dyDescent="0.2">
      <c r="A47" s="163" t="s">
        <v>24</v>
      </c>
      <c r="B47" s="165">
        <v>44961</v>
      </c>
      <c r="C47" s="163" t="s">
        <v>45</v>
      </c>
      <c r="D47" s="163">
        <v>36</v>
      </c>
      <c r="E47" s="166">
        <f t="shared" ref="E47" si="8">SUM(D47*145)+435</f>
        <v>5655</v>
      </c>
      <c r="F47" s="162" t="s">
        <v>10</v>
      </c>
      <c r="G47" s="175" t="s">
        <v>205</v>
      </c>
      <c r="H47" s="175" t="s">
        <v>16</v>
      </c>
      <c r="I47" s="48" t="s">
        <v>194</v>
      </c>
      <c r="J47" s="27"/>
      <c r="K47" s="27"/>
      <c r="L47" s="27"/>
      <c r="M47" s="89"/>
    </row>
    <row r="48" spans="1:17" x14ac:dyDescent="0.2">
      <c r="A48" s="163" t="s">
        <v>24</v>
      </c>
      <c r="B48" s="165">
        <v>44961</v>
      </c>
      <c r="C48" s="163" t="s">
        <v>175</v>
      </c>
      <c r="D48" s="163">
        <v>38</v>
      </c>
      <c r="E48" s="166">
        <f t="shared" ref="E48:E57" si="9">SUM(D48*145)+435</f>
        <v>5945</v>
      </c>
      <c r="F48" s="162" t="s">
        <v>129</v>
      </c>
      <c r="G48" s="164" t="s">
        <v>49</v>
      </c>
      <c r="H48" s="162" t="s">
        <v>177</v>
      </c>
      <c r="I48" s="47" t="s">
        <v>66</v>
      </c>
      <c r="J48" s="27"/>
      <c r="K48" s="27"/>
      <c r="L48" s="27"/>
      <c r="M48" s="89"/>
    </row>
    <row r="49" spans="1:19" x14ac:dyDescent="0.2">
      <c r="A49" s="165" t="s">
        <v>57</v>
      </c>
      <c r="B49" s="165">
        <v>45330</v>
      </c>
      <c r="C49" s="163" t="s">
        <v>77</v>
      </c>
      <c r="D49" s="163">
        <v>11</v>
      </c>
      <c r="E49" s="180">
        <f>SUM(D49*145)+435</f>
        <v>2030</v>
      </c>
      <c r="F49" s="162" t="s">
        <v>201</v>
      </c>
      <c r="G49" s="164" t="s">
        <v>143</v>
      </c>
      <c r="H49" s="162" t="s">
        <v>167</v>
      </c>
      <c r="I49" s="179" t="s">
        <v>206</v>
      </c>
      <c r="J49" s="27"/>
      <c r="K49" s="27"/>
      <c r="L49" s="27"/>
      <c r="M49" s="231"/>
      <c r="N49" s="231"/>
      <c r="O49" s="231"/>
      <c r="P49" s="231"/>
      <c r="Q49" s="231"/>
    </row>
    <row r="50" spans="1:19" x14ac:dyDescent="0.2">
      <c r="A50" s="165" t="s">
        <v>24</v>
      </c>
      <c r="B50" s="165">
        <v>44968</v>
      </c>
      <c r="C50" s="163" t="s">
        <v>175</v>
      </c>
      <c r="D50" s="163">
        <v>38</v>
      </c>
      <c r="E50" s="166">
        <f t="shared" si="9"/>
        <v>5945</v>
      </c>
      <c r="F50" s="162" t="s">
        <v>26</v>
      </c>
      <c r="G50" s="164" t="s">
        <v>138</v>
      </c>
      <c r="H50" s="162" t="s">
        <v>16</v>
      </c>
      <c r="I50" s="47" t="s">
        <v>180</v>
      </c>
      <c r="J50" s="27"/>
      <c r="K50" s="27"/>
      <c r="L50" s="27"/>
      <c r="M50" s="89"/>
    </row>
    <row r="51" spans="1:19" x14ac:dyDescent="0.2">
      <c r="A51" s="163" t="s">
        <v>33</v>
      </c>
      <c r="B51" s="176">
        <v>44973</v>
      </c>
      <c r="C51" s="163" t="s">
        <v>207</v>
      </c>
      <c r="D51" s="163">
        <v>44</v>
      </c>
      <c r="E51" s="166">
        <f t="shared" si="9"/>
        <v>6815</v>
      </c>
      <c r="F51" s="162" t="s">
        <v>10</v>
      </c>
      <c r="G51" s="164" t="s">
        <v>189</v>
      </c>
      <c r="H51" s="162" t="s">
        <v>12</v>
      </c>
      <c r="I51" s="48" t="s">
        <v>208</v>
      </c>
      <c r="J51" s="27"/>
      <c r="K51" s="27"/>
      <c r="L51" s="27"/>
      <c r="M51" s="89"/>
    </row>
    <row r="52" spans="1:19" x14ac:dyDescent="0.2">
      <c r="A52" s="165" t="s">
        <v>19</v>
      </c>
      <c r="B52" s="165">
        <v>44974</v>
      </c>
      <c r="C52" s="163" t="s">
        <v>209</v>
      </c>
      <c r="D52" s="163">
        <v>30</v>
      </c>
      <c r="E52" s="166">
        <f>SUM(D52*145)+435</f>
        <v>4785</v>
      </c>
      <c r="F52" s="162" t="s">
        <v>21</v>
      </c>
      <c r="G52" s="164" t="s">
        <v>49</v>
      </c>
      <c r="H52" s="162" t="s">
        <v>44</v>
      </c>
      <c r="I52" s="47" t="s">
        <v>194</v>
      </c>
      <c r="J52" s="27"/>
      <c r="K52" s="27"/>
      <c r="L52" s="27"/>
      <c r="M52" s="89"/>
    </row>
    <row r="53" spans="1:19" x14ac:dyDescent="0.2">
      <c r="A53" s="165" t="s">
        <v>24</v>
      </c>
      <c r="B53" s="165">
        <v>44973</v>
      </c>
      <c r="C53" s="163" t="s">
        <v>171</v>
      </c>
      <c r="D53" s="163">
        <v>13</v>
      </c>
      <c r="E53" s="166">
        <f t="shared" ref="E53:E54" si="10">SUM(D53*145)+435</f>
        <v>2320</v>
      </c>
      <c r="F53" s="162" t="s">
        <v>10</v>
      </c>
      <c r="G53" s="164" t="s">
        <v>133</v>
      </c>
      <c r="H53" s="162" t="s">
        <v>16</v>
      </c>
      <c r="I53" s="48" t="s">
        <v>194</v>
      </c>
      <c r="J53" s="27"/>
      <c r="K53" s="27"/>
      <c r="L53" s="27"/>
      <c r="M53" s="89"/>
    </row>
    <row r="54" spans="1:19" x14ac:dyDescent="0.2">
      <c r="A54" s="165" t="s">
        <v>8</v>
      </c>
      <c r="B54" s="165">
        <v>44978</v>
      </c>
      <c r="C54" s="163" t="s">
        <v>210</v>
      </c>
      <c r="D54" s="163">
        <v>45</v>
      </c>
      <c r="E54" s="166">
        <f t="shared" si="10"/>
        <v>6960</v>
      </c>
      <c r="F54" s="162" t="s">
        <v>10</v>
      </c>
      <c r="G54" s="164" t="s">
        <v>23</v>
      </c>
      <c r="H54" s="162" t="s">
        <v>12</v>
      </c>
      <c r="I54" s="48" t="s">
        <v>211</v>
      </c>
      <c r="J54" s="27"/>
      <c r="K54" s="27"/>
      <c r="L54" s="27"/>
      <c r="M54" s="89"/>
    </row>
    <row r="55" spans="1:19" x14ac:dyDescent="0.2">
      <c r="A55" s="163" t="s">
        <v>19</v>
      </c>
      <c r="B55" s="165">
        <v>44981</v>
      </c>
      <c r="C55" s="163" t="s">
        <v>50</v>
      </c>
      <c r="D55" s="163">
        <v>23</v>
      </c>
      <c r="E55" s="166">
        <f t="shared" si="9"/>
        <v>3770</v>
      </c>
      <c r="F55" s="162" t="s">
        <v>21</v>
      </c>
      <c r="G55" s="164" t="s">
        <v>69</v>
      </c>
      <c r="H55" s="162" t="s">
        <v>44</v>
      </c>
      <c r="I55" s="47" t="s">
        <v>194</v>
      </c>
      <c r="J55" s="27"/>
      <c r="K55" s="27"/>
      <c r="L55" s="27"/>
      <c r="M55" s="89"/>
      <c r="R55" s="182"/>
    </row>
    <row r="56" spans="1:19" x14ac:dyDescent="0.2">
      <c r="A56" s="165" t="s">
        <v>24</v>
      </c>
      <c r="B56" s="165">
        <v>44982</v>
      </c>
      <c r="C56" s="163" t="s">
        <v>25</v>
      </c>
      <c r="D56" s="163">
        <v>40</v>
      </c>
      <c r="E56" s="166">
        <f t="shared" si="9"/>
        <v>6235</v>
      </c>
      <c r="F56" s="162" t="s">
        <v>26</v>
      </c>
      <c r="G56" s="164" t="s">
        <v>212</v>
      </c>
      <c r="H56" s="162" t="s">
        <v>28</v>
      </c>
      <c r="I56" s="174" t="s">
        <v>180</v>
      </c>
      <c r="K56" s="27"/>
      <c r="L56" s="27"/>
      <c r="M56" s="61"/>
      <c r="Q56" s="182"/>
      <c r="R56" s="182"/>
      <c r="S56" s="182"/>
    </row>
    <row r="57" spans="1:19" x14ac:dyDescent="0.2">
      <c r="A57" s="165" t="s">
        <v>29</v>
      </c>
      <c r="B57" s="165">
        <v>45349</v>
      </c>
      <c r="C57" s="163" t="s">
        <v>80</v>
      </c>
      <c r="D57" s="163">
        <v>37.5</v>
      </c>
      <c r="E57" s="166">
        <f t="shared" si="9"/>
        <v>5872.5</v>
      </c>
      <c r="F57" s="162" t="s">
        <v>10</v>
      </c>
      <c r="G57" s="164" t="s">
        <v>73</v>
      </c>
      <c r="H57" s="162" t="s">
        <v>12</v>
      </c>
      <c r="I57" s="138" t="s">
        <v>13</v>
      </c>
      <c r="J57" s="27"/>
      <c r="K57" s="27"/>
      <c r="L57" s="27"/>
      <c r="M57" s="61"/>
      <c r="Q57" s="182"/>
      <c r="R57" s="182"/>
      <c r="S57" s="182"/>
    </row>
    <row r="58" spans="1:19" hidden="1" x14ac:dyDescent="0.2">
      <c r="A58" s="4"/>
      <c r="B58" s="4"/>
      <c r="C58" s="2"/>
      <c r="D58" s="2"/>
      <c r="E58" s="167"/>
      <c r="F58" s="10"/>
      <c r="G58" s="30"/>
      <c r="H58" s="10"/>
      <c r="I58" s="9"/>
      <c r="K58" s="27"/>
      <c r="L58" s="89"/>
      <c r="M58" s="89"/>
    </row>
    <row r="59" spans="1:19" ht="15.75" x14ac:dyDescent="0.25">
      <c r="A59" s="33" t="s">
        <v>87</v>
      </c>
      <c r="B59" s="38"/>
      <c r="C59" s="5"/>
      <c r="D59" s="5"/>
      <c r="E59" s="167"/>
      <c r="F59" s="35"/>
      <c r="G59" s="37"/>
      <c r="H59" s="35"/>
      <c r="I59" s="143"/>
      <c r="J59" s="177"/>
      <c r="K59" s="177"/>
      <c r="L59" s="177"/>
      <c r="M59" s="89"/>
    </row>
    <row r="60" spans="1:19" x14ac:dyDescent="0.2">
      <c r="A60" s="4" t="s">
        <v>24</v>
      </c>
      <c r="B60" s="4">
        <v>45361</v>
      </c>
      <c r="C60" s="2" t="s">
        <v>20</v>
      </c>
      <c r="D60" s="2">
        <v>36</v>
      </c>
      <c r="E60" s="137">
        <f t="shared" ref="E60:E61" si="11">SUM(D60*145)+435</f>
        <v>5655</v>
      </c>
      <c r="F60" s="10" t="s">
        <v>26</v>
      </c>
      <c r="G60" s="30" t="s">
        <v>138</v>
      </c>
      <c r="H60" s="10" t="s">
        <v>82</v>
      </c>
      <c r="I60" s="174"/>
      <c r="K60" s="89"/>
      <c r="L60" s="89"/>
    </row>
    <row r="61" spans="1:19" x14ac:dyDescent="0.2">
      <c r="A61" s="2" t="s">
        <v>33</v>
      </c>
      <c r="B61" s="4">
        <v>45373</v>
      </c>
      <c r="C61" s="2" t="s">
        <v>175</v>
      </c>
      <c r="D61" s="2">
        <v>38</v>
      </c>
      <c r="E61" s="137">
        <f t="shared" si="11"/>
        <v>5945</v>
      </c>
      <c r="F61" s="10"/>
      <c r="G61" s="30"/>
      <c r="H61" s="10"/>
      <c r="I61" s="143"/>
      <c r="K61" s="89"/>
      <c r="L61" s="89"/>
      <c r="M61" s="152"/>
      <c r="N61" s="152"/>
      <c r="O61" s="152"/>
    </row>
    <row r="62" spans="1:19" x14ac:dyDescent="0.2">
      <c r="A62" s="2"/>
      <c r="B62" s="4"/>
      <c r="C62" s="2"/>
      <c r="D62" s="181">
        <f>SUM(D4:D61)</f>
        <v>1500</v>
      </c>
      <c r="E62" s="181">
        <f>SUM(E4:E61)</f>
        <v>239960</v>
      </c>
      <c r="F62" s="152" t="s">
        <v>88</v>
      </c>
      <c r="G62">
        <v>2150</v>
      </c>
      <c r="H62" s="10"/>
      <c r="I62" s="9"/>
      <c r="K62" s="89"/>
      <c r="L62" s="89"/>
    </row>
    <row r="63" spans="1:19" ht="15.75" x14ac:dyDescent="0.25">
      <c r="A63" s="2"/>
      <c r="B63" s="4"/>
      <c r="C63" s="2"/>
      <c r="D63" s="104"/>
      <c r="E63" s="104"/>
      <c r="F63" s="152" t="s">
        <v>89</v>
      </c>
      <c r="G63">
        <v>1650</v>
      </c>
      <c r="H63" s="10"/>
      <c r="I63" s="63"/>
    </row>
    <row r="64" spans="1:19" ht="15.75" x14ac:dyDescent="0.25">
      <c r="A64" s="2"/>
      <c r="B64" s="4"/>
      <c r="C64" s="2"/>
      <c r="D64" s="104"/>
      <c r="E64" s="104"/>
      <c r="F64" s="152"/>
      <c r="H64" s="10"/>
      <c r="I64" s="63"/>
    </row>
    <row r="65" spans="1:23" ht="15.75" x14ac:dyDescent="0.25">
      <c r="A65" s="154" t="s">
        <v>213</v>
      </c>
      <c r="B65" s="155"/>
      <c r="C65" s="156"/>
      <c r="F65" s="3" t="s">
        <v>18</v>
      </c>
      <c r="G65" s="3" t="s">
        <v>214</v>
      </c>
      <c r="I65" s="32" t="s">
        <v>92</v>
      </c>
    </row>
    <row r="66" spans="1:23" ht="15.75" x14ac:dyDescent="0.25">
      <c r="A66" s="157" t="s">
        <v>215</v>
      </c>
      <c r="C66" s="158"/>
      <c r="D66" s="19"/>
      <c r="F66" s="3" t="s">
        <v>66</v>
      </c>
      <c r="G66" s="3" t="s">
        <v>216</v>
      </c>
      <c r="H66" s="8"/>
      <c r="I66" s="31" t="s">
        <v>217</v>
      </c>
      <c r="J66" s="173"/>
      <c r="M66" s="61"/>
      <c r="V66" s="230"/>
      <c r="W66" s="230"/>
    </row>
    <row r="67" spans="1:23" ht="15.75" x14ac:dyDescent="0.25">
      <c r="A67" s="154" t="s">
        <v>90</v>
      </c>
      <c r="B67" s="155"/>
      <c r="C67" s="156"/>
      <c r="F67" s="3" t="s">
        <v>34</v>
      </c>
      <c r="G67" s="3" t="s">
        <v>218</v>
      </c>
      <c r="H67" s="8"/>
      <c r="I67" s="31"/>
      <c r="M67" s="185"/>
      <c r="V67" s="89"/>
      <c r="W67" s="89"/>
    </row>
    <row r="68" spans="1:23" ht="15.75" x14ac:dyDescent="0.25">
      <c r="A68" s="159" t="s">
        <v>93</v>
      </c>
      <c r="C68" s="158"/>
      <c r="D68" s="13"/>
      <c r="F68" s="3" t="s">
        <v>37</v>
      </c>
      <c r="G68" s="3" t="s">
        <v>219</v>
      </c>
      <c r="H68" s="8"/>
      <c r="I68" s="31"/>
      <c r="V68" s="89"/>
      <c r="W68" s="89"/>
    </row>
    <row r="69" spans="1:23" ht="15.75" x14ac:dyDescent="0.25">
      <c r="A69" s="154" t="s">
        <v>95</v>
      </c>
      <c r="B69" s="155"/>
      <c r="C69" s="156"/>
      <c r="F69" s="3" t="s">
        <v>105</v>
      </c>
      <c r="G69" s="3" t="s">
        <v>220</v>
      </c>
      <c r="H69" s="8"/>
      <c r="I69" s="31"/>
      <c r="V69" s="89"/>
      <c r="W69" s="89"/>
    </row>
    <row r="70" spans="1:23" ht="15.75" x14ac:dyDescent="0.25">
      <c r="A70" s="160" t="s">
        <v>97</v>
      </c>
      <c r="B70" s="43"/>
      <c r="C70" s="158"/>
      <c r="D70" s="19"/>
      <c r="F70" s="3" t="s">
        <v>180</v>
      </c>
      <c r="G70" s="3" t="s">
        <v>221</v>
      </c>
      <c r="H70" s="8"/>
      <c r="I70" s="31" t="s">
        <v>222</v>
      </c>
    </row>
    <row r="71" spans="1:23" ht="15.75" x14ac:dyDescent="0.25">
      <c r="A71" s="154" t="s">
        <v>99</v>
      </c>
      <c r="B71" s="155"/>
      <c r="C71" s="156"/>
      <c r="F71" s="3" t="s">
        <v>13</v>
      </c>
      <c r="G71" t="s">
        <v>223</v>
      </c>
      <c r="H71" s="8"/>
      <c r="I71" s="21"/>
      <c r="J71" s="173"/>
    </row>
    <row r="72" spans="1:23" ht="15.75" x14ac:dyDescent="0.25">
      <c r="A72" s="160" t="s">
        <v>101</v>
      </c>
      <c r="B72" s="43"/>
      <c r="C72" s="161"/>
      <c r="E72" s="8"/>
      <c r="F72" s="21"/>
      <c r="G72" s="30" t="s">
        <v>224</v>
      </c>
      <c r="H72" s="27"/>
      <c r="I72" s="9" t="s">
        <v>224</v>
      </c>
    </row>
    <row r="73" spans="1:23" x14ac:dyDescent="0.2">
      <c r="A73" s="2"/>
      <c r="E73" s="8"/>
      <c r="F73" s="21"/>
      <c r="G73" s="30"/>
      <c r="H73" s="27"/>
      <c r="I73" s="9"/>
    </row>
    <row r="74" spans="1:23" x14ac:dyDescent="0.2">
      <c r="A74" s="2"/>
      <c r="E74" s="8"/>
      <c r="F74" s="21"/>
      <c r="G74" s="30"/>
      <c r="H74" s="27"/>
      <c r="I74" s="9"/>
    </row>
    <row r="75" spans="1:23" hidden="1" x14ac:dyDescent="0.2">
      <c r="C75" s="182" t="s">
        <v>112</v>
      </c>
      <c r="E75" s="41" t="e">
        <f>#REF!*0.06</f>
        <v>#REF!</v>
      </c>
    </row>
    <row r="76" spans="1:23" hidden="1" x14ac:dyDescent="0.2"/>
    <row r="77" spans="1:23" hidden="1" x14ac:dyDescent="0.2">
      <c r="C77" s="182" t="s">
        <v>113</v>
      </c>
      <c r="D77" s="182"/>
      <c r="E77" s="41" t="e">
        <f>SUM(E75:E75)</f>
        <v>#REF!</v>
      </c>
    </row>
    <row r="78" spans="1:23" hidden="1" x14ac:dyDescent="0.2"/>
    <row r="79" spans="1:23" hidden="1" x14ac:dyDescent="0.2">
      <c r="D79" s="152" t="s">
        <v>114</v>
      </c>
      <c r="E79" s="152" t="s">
        <v>115</v>
      </c>
      <c r="F79" s="152" t="s">
        <v>116</v>
      </c>
      <c r="G79" s="152" t="s">
        <v>225</v>
      </c>
    </row>
    <row r="80" spans="1:23" hidden="1" x14ac:dyDescent="0.2"/>
    <row r="81" spans="3:7" hidden="1" x14ac:dyDescent="0.2">
      <c r="C81" t="s">
        <v>117</v>
      </c>
      <c r="D81" s="8" t="e">
        <f>#REF!+#REF!+#REF!+#REF!+#REF!+#REF!+#REF!+#REF!</f>
        <v>#REF!</v>
      </c>
      <c r="E81" s="8" t="e">
        <f>D81*0.06</f>
        <v>#REF!</v>
      </c>
      <c r="F81" s="8" t="e">
        <f>SUM(D81:E81)</f>
        <v>#REF!</v>
      </c>
      <c r="G81" s="183" t="s">
        <v>226</v>
      </c>
    </row>
    <row r="82" spans="3:7" hidden="1" x14ac:dyDescent="0.2">
      <c r="C82" t="s">
        <v>118</v>
      </c>
      <c r="D82" s="8" t="e">
        <f>#REF!+#REF!</f>
        <v>#REF!</v>
      </c>
      <c r="E82" s="8" t="e">
        <f t="shared" ref="E82:E85" si="12">D82*0.06</f>
        <v>#REF!</v>
      </c>
      <c r="F82" s="8" t="e">
        <f t="shared" ref="F82:F85" si="13">SUM(D82:E82)</f>
        <v>#REF!</v>
      </c>
      <c r="G82" s="183" t="s">
        <v>227</v>
      </c>
    </row>
    <row r="83" spans="3:7" hidden="1" x14ac:dyDescent="0.2">
      <c r="C83" t="s">
        <v>119</v>
      </c>
      <c r="D83" s="8" t="e">
        <f>#REF!+#REF!+#REF!+#REF!+#REF!+#REF!+#REF!+#REF!+#REF!+#REF!</f>
        <v>#REF!</v>
      </c>
      <c r="E83" s="8" t="e">
        <f>D83*0.06</f>
        <v>#REF!</v>
      </c>
      <c r="F83" s="8" t="e">
        <f>SUM(D83:E83)</f>
        <v>#REF!</v>
      </c>
      <c r="G83" s="184" t="s">
        <v>228</v>
      </c>
    </row>
    <row r="84" spans="3:7" hidden="1" x14ac:dyDescent="0.2">
      <c r="C84" t="s">
        <v>229</v>
      </c>
      <c r="D84">
        <v>0</v>
      </c>
      <c r="E84" s="8">
        <f>D84*0.06</f>
        <v>0</v>
      </c>
      <c r="F84" s="8">
        <f>SUM(D84:E84)</f>
        <v>0</v>
      </c>
      <c r="G84" s="184" t="s">
        <v>230</v>
      </c>
    </row>
    <row r="85" spans="3:7" hidden="1" x14ac:dyDescent="0.2">
      <c r="D85" s="41" t="e">
        <f>SUM(D81:D84)</f>
        <v>#REF!</v>
      </c>
      <c r="E85" s="41" t="e">
        <f t="shared" si="12"/>
        <v>#REF!</v>
      </c>
      <c r="F85" s="41" t="e">
        <f t="shared" si="13"/>
        <v>#REF!</v>
      </c>
    </row>
  </sheetData>
  <mergeCells count="3">
    <mergeCell ref="M43:Q43"/>
    <mergeCell ref="M49:Q49"/>
    <mergeCell ref="V66:W66"/>
  </mergeCell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A627-F145-4465-8B59-4069C7708F0D}">
  <dimension ref="A1:M104"/>
  <sheetViews>
    <sheetView topLeftCell="M1" workbookViewId="0">
      <selection activeCell="M34" sqref="M34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0" s="18" customFormat="1" ht="21.75" customHeight="1" x14ac:dyDescent="0.3">
      <c r="A1" s="15" t="s">
        <v>231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14</v>
      </c>
      <c r="C3" s="5"/>
      <c r="D3" s="5"/>
      <c r="E3" s="7"/>
      <c r="F3" s="35"/>
      <c r="G3" s="36"/>
      <c r="H3" s="37"/>
      <c r="I3" s="35"/>
      <c r="J3" s="39"/>
    </row>
    <row r="4" spans="1:10" s="3" customFormat="1" x14ac:dyDescent="0.2">
      <c r="A4" s="4" t="s">
        <v>33</v>
      </c>
      <c r="B4" s="4">
        <v>44813</v>
      </c>
      <c r="C4" s="2" t="s">
        <v>232</v>
      </c>
      <c r="D4" s="2">
        <v>9</v>
      </c>
      <c r="E4" s="137">
        <f>SUM(D4*140)+420</f>
        <v>1680</v>
      </c>
      <c r="F4" s="10" t="s">
        <v>21</v>
      </c>
      <c r="G4" s="6"/>
      <c r="H4" s="30" t="s">
        <v>202</v>
      </c>
      <c r="I4" s="10" t="s">
        <v>12</v>
      </c>
      <c r="J4" s="138" t="s">
        <v>105</v>
      </c>
    </row>
    <row r="5" spans="1:10" s="3" customFormat="1" x14ac:dyDescent="0.2">
      <c r="A5" s="4" t="s">
        <v>24</v>
      </c>
      <c r="B5" s="4">
        <v>44815</v>
      </c>
      <c r="C5" s="2" t="s">
        <v>233</v>
      </c>
      <c r="D5" s="2">
        <v>23</v>
      </c>
      <c r="E5" s="137">
        <f t="shared" ref="E5:E54" si="0">SUM(D5*140)+420</f>
        <v>3640</v>
      </c>
      <c r="F5" s="10" t="s">
        <v>10</v>
      </c>
      <c r="G5" s="6"/>
      <c r="H5" s="30" t="s">
        <v>157</v>
      </c>
      <c r="I5" s="10" t="s">
        <v>31</v>
      </c>
      <c r="J5" s="138" t="s">
        <v>18</v>
      </c>
    </row>
    <row r="6" spans="1:10" s="3" customFormat="1" x14ac:dyDescent="0.2">
      <c r="A6" s="2" t="s">
        <v>19</v>
      </c>
      <c r="B6" s="4">
        <v>44828</v>
      </c>
      <c r="C6" s="2" t="s">
        <v>234</v>
      </c>
      <c r="D6" s="2">
        <v>11</v>
      </c>
      <c r="E6" s="137">
        <f t="shared" si="0"/>
        <v>1960</v>
      </c>
      <c r="F6" s="10" t="s">
        <v>21</v>
      </c>
      <c r="H6" s="30" t="s">
        <v>123</v>
      </c>
      <c r="I6" s="10" t="s">
        <v>44</v>
      </c>
      <c r="J6" s="48" t="s">
        <v>18</v>
      </c>
    </row>
    <row r="7" spans="1:10" s="3" customFormat="1" x14ac:dyDescent="0.2">
      <c r="A7" s="4" t="s">
        <v>151</v>
      </c>
      <c r="B7" s="4">
        <v>44833</v>
      </c>
      <c r="C7" s="2" t="s">
        <v>235</v>
      </c>
      <c r="D7" s="2">
        <v>21</v>
      </c>
      <c r="E7" s="137">
        <f t="shared" si="0"/>
        <v>3360</v>
      </c>
      <c r="F7" s="10" t="s">
        <v>10</v>
      </c>
      <c r="G7" s="6"/>
      <c r="H7" s="30" t="s">
        <v>28</v>
      </c>
      <c r="I7" s="10" t="s">
        <v>12</v>
      </c>
      <c r="J7" s="138" t="s">
        <v>18</v>
      </c>
    </row>
    <row r="8" spans="1:10" s="38" customFormat="1" ht="15.75" x14ac:dyDescent="0.25">
      <c r="A8" s="33" t="s">
        <v>32</v>
      </c>
      <c r="C8" s="5"/>
      <c r="D8" s="5"/>
      <c r="E8" s="137"/>
      <c r="F8" s="35"/>
      <c r="G8" s="36"/>
      <c r="H8" s="37"/>
      <c r="I8" s="35"/>
      <c r="J8" s="39"/>
    </row>
    <row r="9" spans="1:10" x14ac:dyDescent="0.2">
      <c r="A9" s="4" t="s">
        <v>19</v>
      </c>
      <c r="B9" s="4">
        <v>44835</v>
      </c>
      <c r="C9" s="2" t="s">
        <v>236</v>
      </c>
      <c r="D9" s="2">
        <v>36</v>
      </c>
      <c r="E9" s="137">
        <f t="shared" si="0"/>
        <v>5460</v>
      </c>
      <c r="F9" s="10" t="s">
        <v>21</v>
      </c>
      <c r="G9" s="144"/>
      <c r="H9" s="30" t="s">
        <v>157</v>
      </c>
      <c r="I9" s="10" t="s">
        <v>28</v>
      </c>
      <c r="J9" s="138" t="s">
        <v>105</v>
      </c>
    </row>
    <row r="10" spans="1:10" s="3" customFormat="1" x14ac:dyDescent="0.2">
      <c r="A10" s="4" t="s">
        <v>24</v>
      </c>
      <c r="B10" s="4">
        <v>44843</v>
      </c>
      <c r="C10" s="2" t="s">
        <v>237</v>
      </c>
      <c r="D10" s="2">
        <v>30</v>
      </c>
      <c r="E10" s="137">
        <f t="shared" si="0"/>
        <v>4620</v>
      </c>
      <c r="F10" s="10" t="s">
        <v>176</v>
      </c>
      <c r="G10" s="6"/>
      <c r="H10" s="30" t="s">
        <v>238</v>
      </c>
      <c r="I10" s="10" t="s">
        <v>133</v>
      </c>
      <c r="J10" s="141" t="s">
        <v>18</v>
      </c>
    </row>
    <row r="11" spans="1:10" s="3" customFormat="1" x14ac:dyDescent="0.2">
      <c r="A11" s="4" t="s">
        <v>24</v>
      </c>
      <c r="B11" s="4">
        <v>44843</v>
      </c>
      <c r="C11" s="2" t="s">
        <v>239</v>
      </c>
      <c r="D11" s="2">
        <v>48</v>
      </c>
      <c r="E11" s="137">
        <f t="shared" si="0"/>
        <v>7140</v>
      </c>
      <c r="F11" s="10" t="s">
        <v>10</v>
      </c>
      <c r="G11" s="6"/>
      <c r="H11" s="30" t="s">
        <v>27</v>
      </c>
      <c r="I11" s="10" t="s">
        <v>143</v>
      </c>
      <c r="J11" s="138" t="s">
        <v>18</v>
      </c>
    </row>
    <row r="12" spans="1:10" s="3" customFormat="1" x14ac:dyDescent="0.2">
      <c r="A12" s="4" t="s">
        <v>24</v>
      </c>
      <c r="B12" s="4">
        <v>44850</v>
      </c>
      <c r="C12" s="2" t="s">
        <v>235</v>
      </c>
      <c r="D12" s="2">
        <v>21</v>
      </c>
      <c r="E12" s="137">
        <f t="shared" si="0"/>
        <v>3360</v>
      </c>
      <c r="F12" s="10" t="s">
        <v>10</v>
      </c>
      <c r="G12" s="6"/>
      <c r="H12" s="30" t="s">
        <v>156</v>
      </c>
      <c r="I12" s="10" t="s">
        <v>16</v>
      </c>
      <c r="J12" s="139" t="s">
        <v>13</v>
      </c>
    </row>
    <row r="13" spans="1:10" s="3" customFormat="1" x14ac:dyDescent="0.2">
      <c r="A13" s="4" t="s">
        <v>29</v>
      </c>
      <c r="B13" s="4">
        <v>44852</v>
      </c>
      <c r="C13" s="2" t="s">
        <v>240</v>
      </c>
      <c r="D13" s="2">
        <v>10</v>
      </c>
      <c r="E13" s="137">
        <f t="shared" si="0"/>
        <v>1820</v>
      </c>
      <c r="F13" s="10" t="s">
        <v>21</v>
      </c>
      <c r="G13" s="6"/>
      <c r="H13" s="30" t="s">
        <v>143</v>
      </c>
      <c r="I13" s="10" t="s">
        <v>59</v>
      </c>
      <c r="J13" s="48" t="s">
        <v>105</v>
      </c>
    </row>
    <row r="14" spans="1:10" s="3" customFormat="1" ht="13.5" customHeight="1" x14ac:dyDescent="0.2">
      <c r="A14" s="2" t="s">
        <v>19</v>
      </c>
      <c r="B14" s="4">
        <v>44856</v>
      </c>
      <c r="C14" s="2" t="s">
        <v>241</v>
      </c>
      <c r="D14" s="2">
        <v>35</v>
      </c>
      <c r="E14" s="137">
        <f t="shared" si="0"/>
        <v>5320</v>
      </c>
      <c r="F14" s="10" t="s">
        <v>242</v>
      </c>
      <c r="H14" s="30" t="s">
        <v>22</v>
      </c>
      <c r="I14" s="10" t="s">
        <v>68</v>
      </c>
      <c r="J14" s="48" t="s">
        <v>18</v>
      </c>
    </row>
    <row r="15" spans="1:10" s="3" customFormat="1" ht="12.75" customHeight="1" x14ac:dyDescent="0.2">
      <c r="A15" s="2" t="s">
        <v>19</v>
      </c>
      <c r="B15" s="4">
        <v>44856</v>
      </c>
      <c r="C15" s="2" t="s">
        <v>237</v>
      </c>
      <c r="D15" s="2">
        <v>30</v>
      </c>
      <c r="E15" s="137">
        <f t="shared" si="0"/>
        <v>4620</v>
      </c>
      <c r="F15" s="10" t="s">
        <v>21</v>
      </c>
      <c r="G15" s="6"/>
      <c r="H15" s="30" t="s">
        <v>49</v>
      </c>
      <c r="I15" s="10" t="s">
        <v>44</v>
      </c>
      <c r="J15" s="48" t="s">
        <v>66</v>
      </c>
    </row>
    <row r="16" spans="1:10" s="3" customFormat="1" x14ac:dyDescent="0.2">
      <c r="A16" s="4" t="s">
        <v>24</v>
      </c>
      <c r="B16" s="4">
        <v>44857</v>
      </c>
      <c r="C16" s="2" t="s">
        <v>243</v>
      </c>
      <c r="D16" s="2">
        <v>19</v>
      </c>
      <c r="E16" s="137">
        <f t="shared" si="0"/>
        <v>3080</v>
      </c>
      <c r="F16" s="10" t="s">
        <v>10</v>
      </c>
      <c r="G16" s="6"/>
      <c r="H16" s="30" t="s">
        <v>177</v>
      </c>
      <c r="I16" s="10" t="s">
        <v>143</v>
      </c>
      <c r="J16" s="138" t="s">
        <v>244</v>
      </c>
    </row>
    <row r="17" spans="1:10" s="3" customFormat="1" x14ac:dyDescent="0.2">
      <c r="A17" s="2" t="s">
        <v>24</v>
      </c>
      <c r="B17" s="4">
        <v>44864</v>
      </c>
      <c r="C17" s="2" t="s">
        <v>245</v>
      </c>
      <c r="D17" s="2">
        <v>34</v>
      </c>
      <c r="E17" s="137">
        <f t="shared" si="0"/>
        <v>5180</v>
      </c>
      <c r="F17" s="10" t="s">
        <v>246</v>
      </c>
      <c r="G17" s="6"/>
      <c r="H17" s="30" t="s">
        <v>149</v>
      </c>
      <c r="I17" s="10" t="s">
        <v>62</v>
      </c>
      <c r="J17" s="141" t="s">
        <v>105</v>
      </c>
    </row>
    <row r="18" spans="1:10" s="38" customFormat="1" ht="12.75" customHeight="1" x14ac:dyDescent="0.25">
      <c r="A18" s="4" t="s">
        <v>24</v>
      </c>
      <c r="B18" s="4">
        <v>44864</v>
      </c>
      <c r="C18" s="2" t="s">
        <v>247</v>
      </c>
      <c r="D18" s="2">
        <v>24</v>
      </c>
      <c r="E18" s="137">
        <f t="shared" si="0"/>
        <v>3780</v>
      </c>
      <c r="F18" s="10" t="s">
        <v>10</v>
      </c>
      <c r="G18" s="6"/>
      <c r="H18" s="30" t="s">
        <v>141</v>
      </c>
      <c r="I18" s="10" t="s">
        <v>16</v>
      </c>
      <c r="J18" s="48" t="s">
        <v>248</v>
      </c>
    </row>
    <row r="19" spans="1:10" s="3" customFormat="1" ht="15.75" x14ac:dyDescent="0.25">
      <c r="A19" s="33" t="s">
        <v>60</v>
      </c>
      <c r="B19" s="38"/>
      <c r="C19" s="5"/>
      <c r="D19" s="5"/>
      <c r="E19" s="137"/>
      <c r="F19" s="35"/>
      <c r="G19" s="36"/>
      <c r="H19" s="37"/>
      <c r="I19" s="35"/>
      <c r="J19" s="145"/>
    </row>
    <row r="20" spans="1:10" s="3" customFormat="1" x14ac:dyDescent="0.2">
      <c r="A20" s="4" t="s">
        <v>29</v>
      </c>
      <c r="B20" s="4">
        <v>44866</v>
      </c>
      <c r="C20" s="2" t="s">
        <v>249</v>
      </c>
      <c r="D20" s="2">
        <v>29</v>
      </c>
      <c r="E20" s="137">
        <f t="shared" si="0"/>
        <v>4480</v>
      </c>
      <c r="F20" s="10" t="s">
        <v>21</v>
      </c>
      <c r="G20" s="6"/>
      <c r="H20" s="30" t="s">
        <v>51</v>
      </c>
      <c r="I20" s="10" t="s">
        <v>59</v>
      </c>
      <c r="J20" s="48" t="s">
        <v>248</v>
      </c>
    </row>
    <row r="21" spans="1:10" s="3" customFormat="1" ht="12.75" customHeight="1" x14ac:dyDescent="0.2">
      <c r="A21" s="4" t="s">
        <v>24</v>
      </c>
      <c r="B21" s="4">
        <v>44871</v>
      </c>
      <c r="C21" s="2" t="s">
        <v>250</v>
      </c>
      <c r="D21" s="2">
        <v>24</v>
      </c>
      <c r="E21" s="137">
        <f t="shared" si="0"/>
        <v>3780</v>
      </c>
      <c r="F21" s="10" t="s">
        <v>10</v>
      </c>
      <c r="G21" s="6"/>
      <c r="H21" s="30" t="s">
        <v>141</v>
      </c>
      <c r="I21" s="10" t="s">
        <v>16</v>
      </c>
      <c r="J21" s="139" t="s">
        <v>34</v>
      </c>
    </row>
    <row r="22" spans="1:10" s="3" customFormat="1" x14ac:dyDescent="0.2">
      <c r="A22" s="2" t="s">
        <v>19</v>
      </c>
      <c r="B22" s="4">
        <v>44877</v>
      </c>
      <c r="C22" s="2" t="s">
        <v>251</v>
      </c>
      <c r="D22" s="2">
        <v>32</v>
      </c>
      <c r="E22" s="137">
        <f t="shared" si="0"/>
        <v>4900</v>
      </c>
      <c r="F22" s="10" t="s">
        <v>21</v>
      </c>
      <c r="G22" s="6"/>
      <c r="H22" s="30" t="s">
        <v>252</v>
      </c>
      <c r="I22" s="10" t="s">
        <v>56</v>
      </c>
      <c r="J22" s="138" t="s">
        <v>105</v>
      </c>
    </row>
    <row r="23" spans="1:10" s="3" customFormat="1" x14ac:dyDescent="0.2">
      <c r="A23" s="4" t="s">
        <v>24</v>
      </c>
      <c r="B23" s="4">
        <v>44878</v>
      </c>
      <c r="C23" s="2" t="s">
        <v>236</v>
      </c>
      <c r="D23" s="2">
        <v>36</v>
      </c>
      <c r="E23" s="137">
        <f t="shared" ref="E23" si="1">SUM(D23*140)+420</f>
        <v>5460</v>
      </c>
      <c r="F23" s="10" t="s">
        <v>253</v>
      </c>
      <c r="G23" s="144"/>
      <c r="H23" s="30" t="s">
        <v>162</v>
      </c>
      <c r="I23" s="10" t="s">
        <v>204</v>
      </c>
      <c r="J23" s="138" t="s">
        <v>18</v>
      </c>
    </row>
    <row r="24" spans="1:10" s="3" customFormat="1" x14ac:dyDescent="0.2">
      <c r="A24" s="2" t="s">
        <v>24</v>
      </c>
      <c r="B24" s="4">
        <v>44878</v>
      </c>
      <c r="C24" s="2" t="s">
        <v>254</v>
      </c>
      <c r="D24" s="2">
        <v>30</v>
      </c>
      <c r="E24" s="137">
        <f t="shared" ref="E24" si="2">SUM(D24*140)+420</f>
        <v>4620</v>
      </c>
      <c r="F24" s="10" t="s">
        <v>255</v>
      </c>
      <c r="H24" s="30" t="s">
        <v>154</v>
      </c>
      <c r="I24" s="10" t="s">
        <v>256</v>
      </c>
      <c r="J24" s="142" t="s">
        <v>180</v>
      </c>
    </row>
    <row r="25" spans="1:10" s="3" customFormat="1" x14ac:dyDescent="0.2">
      <c r="A25" s="2" t="s">
        <v>33</v>
      </c>
      <c r="B25" s="4">
        <v>44883</v>
      </c>
      <c r="C25" s="2" t="s">
        <v>257</v>
      </c>
      <c r="D25" s="2">
        <v>13</v>
      </c>
      <c r="E25" s="137">
        <f t="shared" si="0"/>
        <v>2240</v>
      </c>
      <c r="F25" s="10" t="s">
        <v>10</v>
      </c>
      <c r="G25" s="6"/>
      <c r="H25" s="30" t="s">
        <v>202</v>
      </c>
      <c r="I25" s="10" t="s">
        <v>12</v>
      </c>
      <c r="J25" s="138" t="s">
        <v>66</v>
      </c>
    </row>
    <row r="26" spans="1:10" s="3" customFormat="1" x14ac:dyDescent="0.2">
      <c r="A26" s="2" t="s">
        <v>19</v>
      </c>
      <c r="B26" s="4">
        <v>44884</v>
      </c>
      <c r="C26" s="2" t="s">
        <v>258</v>
      </c>
      <c r="D26" s="2">
        <v>30</v>
      </c>
      <c r="E26" s="137">
        <f t="shared" si="0"/>
        <v>4620</v>
      </c>
      <c r="F26" s="10" t="s">
        <v>259</v>
      </c>
      <c r="G26" s="6"/>
      <c r="H26" s="30" t="s">
        <v>43</v>
      </c>
      <c r="I26" s="10" t="s">
        <v>260</v>
      </c>
      <c r="J26" s="138" t="s">
        <v>18</v>
      </c>
    </row>
    <row r="27" spans="1:10" s="38" customFormat="1" ht="12.75" customHeight="1" x14ac:dyDescent="0.25">
      <c r="A27" s="4" t="s">
        <v>19</v>
      </c>
      <c r="B27" s="4">
        <v>44884</v>
      </c>
      <c r="C27" s="2" t="s">
        <v>261</v>
      </c>
      <c r="D27" s="2">
        <v>9</v>
      </c>
      <c r="E27" s="137">
        <f t="shared" si="0"/>
        <v>1680</v>
      </c>
      <c r="F27" s="10" t="s">
        <v>21</v>
      </c>
      <c r="G27" s="6"/>
      <c r="H27" s="30" t="s">
        <v>67</v>
      </c>
      <c r="I27" s="10" t="s">
        <v>62</v>
      </c>
      <c r="J27" s="138" t="s">
        <v>66</v>
      </c>
    </row>
    <row r="28" spans="1:10" s="38" customFormat="1" ht="12" customHeight="1" x14ac:dyDescent="0.25">
      <c r="A28" s="4" t="s">
        <v>24</v>
      </c>
      <c r="B28" s="4">
        <v>44885</v>
      </c>
      <c r="C28" s="2" t="s">
        <v>262</v>
      </c>
      <c r="D28" s="2">
        <v>41</v>
      </c>
      <c r="E28" s="137">
        <f t="shared" si="0"/>
        <v>6160</v>
      </c>
      <c r="F28" s="10" t="s">
        <v>263</v>
      </c>
      <c r="G28" s="6"/>
      <c r="H28" s="30" t="s">
        <v>123</v>
      </c>
      <c r="I28" s="10" t="s">
        <v>16</v>
      </c>
      <c r="J28" s="138" t="s">
        <v>34</v>
      </c>
    </row>
    <row r="29" spans="1:10" s="38" customFormat="1" ht="12.75" customHeight="1" x14ac:dyDescent="0.25">
      <c r="A29" s="2" t="s">
        <v>33</v>
      </c>
      <c r="B29" s="4">
        <v>44890</v>
      </c>
      <c r="C29" s="2" t="s">
        <v>264</v>
      </c>
      <c r="D29" s="2">
        <v>7</v>
      </c>
      <c r="E29" s="137">
        <f t="shared" si="0"/>
        <v>1400</v>
      </c>
      <c r="F29" s="10" t="s">
        <v>10</v>
      </c>
      <c r="G29" s="6"/>
      <c r="H29" s="30" t="s">
        <v>202</v>
      </c>
      <c r="I29" s="10" t="s">
        <v>12</v>
      </c>
      <c r="J29" s="138" t="s">
        <v>34</v>
      </c>
    </row>
    <row r="30" spans="1:10" s="38" customFormat="1" ht="12.75" customHeight="1" x14ac:dyDescent="0.25">
      <c r="A30" s="2" t="s">
        <v>19</v>
      </c>
      <c r="B30" s="4">
        <v>44891</v>
      </c>
      <c r="C30" s="2" t="s">
        <v>254</v>
      </c>
      <c r="D30" s="2">
        <v>30</v>
      </c>
      <c r="E30" s="137">
        <f t="shared" si="0"/>
        <v>4620</v>
      </c>
      <c r="F30" s="10" t="s">
        <v>242</v>
      </c>
      <c r="G30" s="3"/>
      <c r="H30" s="30" t="s">
        <v>162</v>
      </c>
      <c r="I30" s="10" t="s">
        <v>123</v>
      </c>
      <c r="J30" s="142" t="s">
        <v>34</v>
      </c>
    </row>
    <row r="31" spans="1:10" s="3" customFormat="1" ht="15.75" x14ac:dyDescent="0.25">
      <c r="A31" s="33" t="s">
        <v>70</v>
      </c>
      <c r="B31" s="38"/>
      <c r="C31" s="5"/>
      <c r="D31" s="5"/>
      <c r="E31" s="137"/>
      <c r="F31" s="35"/>
      <c r="G31" s="36"/>
      <c r="H31" s="37"/>
      <c r="I31" s="35"/>
      <c r="J31" s="47"/>
    </row>
    <row r="32" spans="1:10" s="3" customFormat="1" x14ac:dyDescent="0.2">
      <c r="A32" s="4" t="s">
        <v>19</v>
      </c>
      <c r="B32" s="4">
        <v>44898</v>
      </c>
      <c r="C32" s="2" t="s">
        <v>254</v>
      </c>
      <c r="D32" s="2">
        <v>30</v>
      </c>
      <c r="E32" s="137">
        <f t="shared" si="0"/>
        <v>4620</v>
      </c>
      <c r="F32" s="10" t="s">
        <v>21</v>
      </c>
      <c r="G32" s="6"/>
      <c r="H32" s="30" t="s">
        <v>49</v>
      </c>
      <c r="I32" s="10" t="s">
        <v>44</v>
      </c>
      <c r="J32" s="141" t="s">
        <v>105</v>
      </c>
    </row>
    <row r="33" spans="1:10" s="3" customFormat="1" x14ac:dyDescent="0.2">
      <c r="A33" s="4" t="s">
        <v>19</v>
      </c>
      <c r="B33" s="4">
        <v>44898</v>
      </c>
      <c r="C33" s="2" t="s">
        <v>265</v>
      </c>
      <c r="D33" s="2">
        <v>38</v>
      </c>
      <c r="E33" s="137">
        <f t="shared" si="0"/>
        <v>5740</v>
      </c>
      <c r="F33" s="10" t="s">
        <v>259</v>
      </c>
      <c r="G33" s="6"/>
      <c r="H33" s="30" t="s">
        <v>125</v>
      </c>
      <c r="I33" s="10" t="s">
        <v>156</v>
      </c>
      <c r="J33" s="138" t="s">
        <v>18</v>
      </c>
    </row>
    <row r="34" spans="1:10" s="3" customFormat="1" x14ac:dyDescent="0.2">
      <c r="A34" s="4" t="s">
        <v>24</v>
      </c>
      <c r="B34" s="4">
        <v>44899</v>
      </c>
      <c r="C34" s="2" t="s">
        <v>245</v>
      </c>
      <c r="D34" s="2">
        <v>34</v>
      </c>
      <c r="E34" s="137">
        <f t="shared" si="0"/>
        <v>5180</v>
      </c>
      <c r="F34" s="10" t="s">
        <v>176</v>
      </c>
      <c r="G34" s="6"/>
      <c r="H34" s="30" t="s">
        <v>22</v>
      </c>
      <c r="I34" s="10" t="s">
        <v>56</v>
      </c>
      <c r="J34" s="146" t="s">
        <v>18</v>
      </c>
    </row>
    <row r="35" spans="1:10" s="38" customFormat="1" ht="12.75" customHeight="1" x14ac:dyDescent="0.25">
      <c r="A35" s="2" t="s">
        <v>24</v>
      </c>
      <c r="B35" s="4">
        <v>44906</v>
      </c>
      <c r="C35" s="2" t="s">
        <v>266</v>
      </c>
      <c r="D35" s="2">
        <v>31</v>
      </c>
      <c r="E35" s="137">
        <f t="shared" ref="E35" si="3">SUM(D35*140)+420</f>
        <v>4760</v>
      </c>
      <c r="F35" s="10" t="s">
        <v>10</v>
      </c>
      <c r="G35" s="6"/>
      <c r="H35" s="30" t="s">
        <v>62</v>
      </c>
      <c r="I35" s="10" t="s">
        <v>16</v>
      </c>
      <c r="J35" s="138" t="s">
        <v>66</v>
      </c>
    </row>
    <row r="36" spans="1:10" s="3" customFormat="1" x14ac:dyDescent="0.2">
      <c r="A36" s="2" t="s">
        <v>29</v>
      </c>
      <c r="B36" s="4">
        <v>44908</v>
      </c>
      <c r="C36" s="2" t="s">
        <v>251</v>
      </c>
      <c r="D36" s="2">
        <v>32</v>
      </c>
      <c r="E36" s="137">
        <f t="shared" ref="E36:E38" si="4">SUM(D36*140)+420</f>
        <v>4900</v>
      </c>
      <c r="F36" s="10" t="s">
        <v>21</v>
      </c>
      <c r="G36" s="6"/>
      <c r="H36" s="30" t="s">
        <v>267</v>
      </c>
      <c r="I36" s="10" t="s">
        <v>59</v>
      </c>
      <c r="J36" s="138" t="s">
        <v>13</v>
      </c>
    </row>
    <row r="37" spans="1:10" s="3" customFormat="1" x14ac:dyDescent="0.2">
      <c r="A37" s="4" t="s">
        <v>19</v>
      </c>
      <c r="B37" s="4">
        <v>44912</v>
      </c>
      <c r="C37" s="2" t="s">
        <v>237</v>
      </c>
      <c r="D37" s="2">
        <v>30</v>
      </c>
      <c r="E37" s="137">
        <f t="shared" ref="E37" si="5">SUM(D37*111)+333</f>
        <v>3663</v>
      </c>
      <c r="F37" s="10" t="s">
        <v>145</v>
      </c>
      <c r="G37" s="6"/>
      <c r="H37" s="30" t="s">
        <v>78</v>
      </c>
      <c r="I37" s="10" t="s">
        <v>268</v>
      </c>
      <c r="J37" s="48" t="s">
        <v>18</v>
      </c>
    </row>
    <row r="38" spans="1:10" s="3" customFormat="1" ht="13.5" customHeight="1" x14ac:dyDescent="0.2">
      <c r="A38" s="4" t="s">
        <v>24</v>
      </c>
      <c r="B38" s="4">
        <v>44913</v>
      </c>
      <c r="C38" s="2" t="s">
        <v>236</v>
      </c>
      <c r="D38" s="2">
        <v>36</v>
      </c>
      <c r="E38" s="137">
        <f t="shared" si="4"/>
        <v>5460</v>
      </c>
      <c r="F38" s="10" t="s">
        <v>21</v>
      </c>
      <c r="G38" s="144"/>
      <c r="H38" s="30" t="s">
        <v>67</v>
      </c>
      <c r="I38" s="10" t="s">
        <v>44</v>
      </c>
      <c r="J38" s="138" t="s">
        <v>18</v>
      </c>
    </row>
    <row r="39" spans="1:10" s="3" customFormat="1" ht="13.5" customHeight="1" x14ac:dyDescent="0.2">
      <c r="A39" s="2" t="s">
        <v>19</v>
      </c>
      <c r="B39" s="4">
        <v>44912</v>
      </c>
      <c r="C39" s="2" t="s">
        <v>247</v>
      </c>
      <c r="D39" s="2">
        <v>24</v>
      </c>
      <c r="E39" s="137">
        <f t="shared" si="0"/>
        <v>3780</v>
      </c>
      <c r="F39" s="10" t="s">
        <v>242</v>
      </c>
      <c r="H39" s="30" t="s">
        <v>197</v>
      </c>
      <c r="I39" s="10" t="s">
        <v>16</v>
      </c>
      <c r="J39" s="138" t="s">
        <v>18</v>
      </c>
    </row>
    <row r="40" spans="1:10" s="3" customFormat="1" ht="13.5" customHeight="1" x14ac:dyDescent="0.25">
      <c r="A40" s="33" t="s">
        <v>84</v>
      </c>
      <c r="B40" s="38"/>
      <c r="C40" s="5"/>
      <c r="D40" s="5"/>
      <c r="E40" s="137"/>
      <c r="F40" s="35"/>
      <c r="G40" s="36"/>
      <c r="H40" s="37"/>
      <c r="I40" s="35"/>
      <c r="J40" s="143"/>
    </row>
    <row r="41" spans="1:10" s="3" customFormat="1" ht="13.5" customHeight="1" x14ac:dyDescent="0.2">
      <c r="A41" s="4" t="s">
        <v>24</v>
      </c>
      <c r="B41" s="4">
        <v>44569</v>
      </c>
      <c r="C41" s="2" t="s">
        <v>269</v>
      </c>
      <c r="D41" s="2">
        <v>40</v>
      </c>
      <c r="E41" s="137">
        <f>SUM(D41*140)+420</f>
        <v>6020</v>
      </c>
      <c r="F41" s="10" t="s">
        <v>263</v>
      </c>
      <c r="G41" s="6"/>
      <c r="H41" s="30" t="s">
        <v>126</v>
      </c>
      <c r="I41" s="10" t="s">
        <v>68</v>
      </c>
      <c r="J41" s="138" t="s">
        <v>18</v>
      </c>
    </row>
    <row r="42" spans="1:10" s="3" customFormat="1" ht="13.5" customHeight="1" x14ac:dyDescent="0.2">
      <c r="A42" s="4" t="s">
        <v>24</v>
      </c>
      <c r="B42" s="4">
        <v>44569</v>
      </c>
      <c r="C42" s="2" t="s">
        <v>270</v>
      </c>
      <c r="D42" s="2">
        <v>28</v>
      </c>
      <c r="E42" s="137">
        <f t="shared" ref="E42" si="6">SUM(D42*140)+420</f>
        <v>4340</v>
      </c>
      <c r="F42" s="10" t="s">
        <v>10</v>
      </c>
      <c r="H42" s="30" t="s">
        <v>62</v>
      </c>
      <c r="I42" s="10" t="s">
        <v>16</v>
      </c>
      <c r="J42" s="138" t="s">
        <v>13</v>
      </c>
    </row>
    <row r="43" spans="1:10" s="3" customFormat="1" ht="12.75" customHeight="1" x14ac:dyDescent="0.2">
      <c r="A43" s="2" t="s">
        <v>151</v>
      </c>
      <c r="B43" s="4">
        <v>44573</v>
      </c>
      <c r="C43" s="2" t="s">
        <v>271</v>
      </c>
      <c r="D43" s="2">
        <v>14</v>
      </c>
      <c r="E43" s="137">
        <f t="shared" ref="E43:E44" si="7">SUM(D43*140)+420</f>
        <v>2380</v>
      </c>
      <c r="F43" s="10" t="s">
        <v>272</v>
      </c>
      <c r="H43" s="30" t="s">
        <v>51</v>
      </c>
      <c r="I43" s="10" t="s">
        <v>273</v>
      </c>
      <c r="J43" s="138" t="s">
        <v>13</v>
      </c>
    </row>
    <row r="44" spans="1:10" s="3" customFormat="1" ht="12.75" customHeight="1" x14ac:dyDescent="0.2">
      <c r="A44" s="2" t="s">
        <v>33</v>
      </c>
      <c r="B44" s="4">
        <v>44939</v>
      </c>
      <c r="C44" s="2" t="s">
        <v>241</v>
      </c>
      <c r="D44" s="2">
        <v>35</v>
      </c>
      <c r="E44" s="137">
        <f t="shared" si="7"/>
        <v>5320</v>
      </c>
      <c r="F44" s="10" t="s">
        <v>145</v>
      </c>
      <c r="H44" s="30" t="s">
        <v>28</v>
      </c>
      <c r="I44" s="10" t="s">
        <v>134</v>
      </c>
      <c r="J44" s="138" t="s">
        <v>105</v>
      </c>
    </row>
    <row r="45" spans="1:10" s="3" customFormat="1" ht="12.75" customHeight="1" x14ac:dyDescent="0.2">
      <c r="A45" s="2" t="s">
        <v>24</v>
      </c>
      <c r="B45" s="4">
        <v>44576</v>
      </c>
      <c r="C45" s="2" t="s">
        <v>258</v>
      </c>
      <c r="D45" s="2">
        <v>30</v>
      </c>
      <c r="E45" s="137">
        <f t="shared" ref="E45:E53" si="8">SUM(D45*140)+420</f>
        <v>4620</v>
      </c>
      <c r="F45" s="10" t="s">
        <v>246</v>
      </c>
      <c r="G45" s="6"/>
      <c r="H45" s="30" t="s">
        <v>149</v>
      </c>
      <c r="I45" s="10" t="s">
        <v>123</v>
      </c>
      <c r="J45" s="138" t="s">
        <v>66</v>
      </c>
    </row>
    <row r="46" spans="1:10" s="3" customFormat="1" ht="12.75" customHeight="1" x14ac:dyDescent="0.2">
      <c r="A46" s="2" t="s">
        <v>24</v>
      </c>
      <c r="B46" s="4">
        <v>44576</v>
      </c>
      <c r="C46" s="2" t="s">
        <v>274</v>
      </c>
      <c r="D46" s="2">
        <v>46</v>
      </c>
      <c r="E46" s="137">
        <f t="shared" si="8"/>
        <v>6860</v>
      </c>
      <c r="F46" s="10" t="s">
        <v>275</v>
      </c>
      <c r="G46" s="6"/>
      <c r="H46" s="30" t="s">
        <v>55</v>
      </c>
      <c r="I46" s="10" t="s">
        <v>31</v>
      </c>
      <c r="J46" s="138" t="s">
        <v>13</v>
      </c>
    </row>
    <row r="47" spans="1:10" s="3" customFormat="1" ht="12.75" customHeight="1" x14ac:dyDescent="0.2">
      <c r="A47" s="4" t="s">
        <v>29</v>
      </c>
      <c r="B47" s="4">
        <v>44578</v>
      </c>
      <c r="C47" s="2" t="s">
        <v>276</v>
      </c>
      <c r="D47" s="2">
        <v>13</v>
      </c>
      <c r="E47" s="137">
        <f t="shared" si="8"/>
        <v>2240</v>
      </c>
      <c r="F47" s="10" t="s">
        <v>21</v>
      </c>
      <c r="G47" s="6"/>
      <c r="H47" s="30" t="s">
        <v>51</v>
      </c>
      <c r="I47" s="10" t="s">
        <v>12</v>
      </c>
      <c r="J47" s="138" t="s">
        <v>277</v>
      </c>
    </row>
    <row r="48" spans="1:10" s="3" customFormat="1" ht="12.75" customHeight="1" x14ac:dyDescent="0.2">
      <c r="A48" s="2" t="s">
        <v>19</v>
      </c>
      <c r="B48" s="4">
        <v>44582</v>
      </c>
      <c r="C48" s="2" t="s">
        <v>245</v>
      </c>
      <c r="D48" s="2">
        <v>34</v>
      </c>
      <c r="E48" s="137">
        <f t="shared" si="8"/>
        <v>5180</v>
      </c>
      <c r="F48" s="10" t="s">
        <v>242</v>
      </c>
      <c r="G48" s="6"/>
      <c r="H48" s="30" t="s">
        <v>75</v>
      </c>
      <c r="I48" s="10" t="s">
        <v>41</v>
      </c>
      <c r="J48" s="138" t="s">
        <v>18</v>
      </c>
    </row>
    <row r="49" spans="1:12" s="3" customFormat="1" x14ac:dyDescent="0.2">
      <c r="A49" s="2" t="s">
        <v>24</v>
      </c>
      <c r="B49" s="4">
        <v>44583</v>
      </c>
      <c r="C49" s="2" t="s">
        <v>258</v>
      </c>
      <c r="D49" s="2">
        <v>30</v>
      </c>
      <c r="E49" s="137">
        <f t="shared" ref="E49" si="9">SUM(D49*140)+420</f>
        <v>4620</v>
      </c>
      <c r="F49" s="10" t="s">
        <v>176</v>
      </c>
      <c r="G49" s="6"/>
      <c r="H49" s="30" t="s">
        <v>278</v>
      </c>
      <c r="I49" s="10" t="s">
        <v>43</v>
      </c>
      <c r="J49" s="138" t="s">
        <v>66</v>
      </c>
    </row>
    <row r="50" spans="1:12" s="3" customFormat="1" ht="12.75" customHeight="1" x14ac:dyDescent="0.2">
      <c r="A50" s="2" t="s">
        <v>24</v>
      </c>
      <c r="B50" s="4">
        <v>44583</v>
      </c>
      <c r="C50" s="2" t="s">
        <v>264</v>
      </c>
      <c r="D50" s="2">
        <v>7</v>
      </c>
      <c r="E50" s="137">
        <f t="shared" si="8"/>
        <v>1400</v>
      </c>
      <c r="F50" s="10" t="s">
        <v>10</v>
      </c>
      <c r="G50" s="6"/>
      <c r="H50" s="30" t="s">
        <v>73</v>
      </c>
      <c r="I50" s="10" t="s">
        <v>143</v>
      </c>
      <c r="J50" s="138" t="s">
        <v>13</v>
      </c>
    </row>
    <row r="51" spans="1:12" s="3" customFormat="1" ht="12.75" customHeight="1" x14ac:dyDescent="0.2">
      <c r="A51" s="2" t="s">
        <v>19</v>
      </c>
      <c r="B51" s="4">
        <v>44589</v>
      </c>
      <c r="C51" s="2" t="s">
        <v>279</v>
      </c>
      <c r="D51" s="2">
        <v>23</v>
      </c>
      <c r="E51" s="137">
        <f t="shared" si="8"/>
        <v>3640</v>
      </c>
      <c r="F51" s="10" t="s">
        <v>145</v>
      </c>
      <c r="G51" s="6"/>
      <c r="H51" s="30" t="s">
        <v>49</v>
      </c>
      <c r="I51" s="10" t="s">
        <v>130</v>
      </c>
      <c r="J51" s="138" t="s">
        <v>18</v>
      </c>
    </row>
    <row r="52" spans="1:12" s="3" customFormat="1" x14ac:dyDescent="0.2">
      <c r="A52" s="2" t="s">
        <v>19</v>
      </c>
      <c r="B52" s="4">
        <v>44589</v>
      </c>
      <c r="C52" s="2" t="s">
        <v>258</v>
      </c>
      <c r="D52" s="2">
        <v>30</v>
      </c>
      <c r="E52" s="137">
        <f t="shared" si="8"/>
        <v>4620</v>
      </c>
      <c r="F52" s="10" t="s">
        <v>280</v>
      </c>
      <c r="G52" s="6"/>
      <c r="H52" s="30" t="s">
        <v>281</v>
      </c>
      <c r="I52" s="10" t="s">
        <v>282</v>
      </c>
      <c r="J52" s="138" t="s">
        <v>66</v>
      </c>
    </row>
    <row r="53" spans="1:12" s="3" customFormat="1" ht="12.75" customHeight="1" x14ac:dyDescent="0.2">
      <c r="A53" s="4" t="s">
        <v>24</v>
      </c>
      <c r="B53" s="4">
        <v>44590</v>
      </c>
      <c r="C53" s="2" t="s">
        <v>236</v>
      </c>
      <c r="D53" s="2">
        <v>36</v>
      </c>
      <c r="E53" s="137">
        <f t="shared" si="8"/>
        <v>5460</v>
      </c>
      <c r="F53" s="10" t="s">
        <v>263</v>
      </c>
      <c r="G53" s="144"/>
      <c r="H53" s="30" t="s">
        <v>149</v>
      </c>
      <c r="I53" s="10" t="s">
        <v>56</v>
      </c>
      <c r="J53" s="138" t="s">
        <v>13</v>
      </c>
    </row>
    <row r="54" spans="1:12" s="3" customFormat="1" ht="13.5" customHeight="1" x14ac:dyDescent="0.2">
      <c r="A54" s="2" t="s">
        <v>24</v>
      </c>
      <c r="B54" s="4">
        <v>44590</v>
      </c>
      <c r="C54" s="2" t="s">
        <v>283</v>
      </c>
      <c r="D54" s="2">
        <v>41</v>
      </c>
      <c r="E54" s="137">
        <f t="shared" si="0"/>
        <v>6160</v>
      </c>
      <c r="F54" s="10" t="s">
        <v>246</v>
      </c>
      <c r="G54" s="6"/>
      <c r="H54" s="30" t="s">
        <v>82</v>
      </c>
      <c r="I54" s="10" t="s">
        <v>212</v>
      </c>
      <c r="J54" s="138" t="s">
        <v>18</v>
      </c>
    </row>
    <row r="55" spans="1:12" s="3" customFormat="1" ht="15.75" x14ac:dyDescent="0.25">
      <c r="A55" s="33" t="s">
        <v>86</v>
      </c>
      <c r="B55" s="38"/>
      <c r="C55" s="5"/>
      <c r="D55" s="5"/>
      <c r="E55" s="137"/>
      <c r="F55" s="35"/>
      <c r="G55" s="36"/>
      <c r="H55" s="37"/>
      <c r="I55" s="35"/>
      <c r="J55" s="143"/>
    </row>
    <row r="56" spans="1:12" s="3" customFormat="1" x14ac:dyDescent="0.2">
      <c r="A56" s="2" t="s">
        <v>24</v>
      </c>
      <c r="B56" s="4">
        <v>44597</v>
      </c>
      <c r="C56" s="2" t="s">
        <v>250</v>
      </c>
      <c r="D56" s="2">
        <v>24</v>
      </c>
      <c r="E56" s="137">
        <f t="shared" ref="E56" si="10">SUM(D56*140)+420</f>
        <v>3780</v>
      </c>
      <c r="F56" s="10" t="s">
        <v>10</v>
      </c>
      <c r="H56" s="30" t="s">
        <v>141</v>
      </c>
      <c r="I56" s="10" t="s">
        <v>16</v>
      </c>
      <c r="J56" s="138" t="s">
        <v>34</v>
      </c>
    </row>
    <row r="57" spans="1:12" s="3" customFormat="1" x14ac:dyDescent="0.2">
      <c r="A57" s="4" t="s">
        <v>19</v>
      </c>
      <c r="B57" s="4">
        <v>44603</v>
      </c>
      <c r="C57" s="2" t="s">
        <v>249</v>
      </c>
      <c r="D57" s="2">
        <v>29</v>
      </c>
      <c r="E57" s="137">
        <f t="shared" ref="E57:E63" si="11">SUM(D57*140)+420</f>
        <v>4480</v>
      </c>
      <c r="F57" s="10" t="s">
        <v>21</v>
      </c>
      <c r="G57" s="6"/>
      <c r="H57" s="30" t="s">
        <v>154</v>
      </c>
      <c r="I57" s="10" t="s">
        <v>62</v>
      </c>
      <c r="J57" s="138" t="s">
        <v>34</v>
      </c>
    </row>
    <row r="58" spans="1:12" s="3" customFormat="1" x14ac:dyDescent="0.2">
      <c r="A58" s="2" t="s">
        <v>151</v>
      </c>
      <c r="B58" s="4">
        <v>44973</v>
      </c>
      <c r="C58" s="2" t="s">
        <v>284</v>
      </c>
      <c r="D58" s="2">
        <v>25</v>
      </c>
      <c r="E58" s="137">
        <f>SUM(D58*140)+420</f>
        <v>3920</v>
      </c>
      <c r="F58" s="10" t="s">
        <v>10</v>
      </c>
      <c r="H58" s="30" t="s">
        <v>36</v>
      </c>
      <c r="I58" s="10" t="s">
        <v>12</v>
      </c>
      <c r="J58" s="138" t="s">
        <v>34</v>
      </c>
    </row>
    <row r="59" spans="1:12" s="3" customFormat="1" x14ac:dyDescent="0.2">
      <c r="A59" s="2" t="s">
        <v>33</v>
      </c>
      <c r="B59" s="4">
        <v>44609</v>
      </c>
      <c r="C59" s="2" t="s">
        <v>234</v>
      </c>
      <c r="D59" s="2">
        <v>11</v>
      </c>
      <c r="E59" s="137">
        <f t="shared" si="11"/>
        <v>1960</v>
      </c>
      <c r="F59" s="10" t="s">
        <v>21</v>
      </c>
      <c r="H59" s="30" t="s">
        <v>273</v>
      </c>
      <c r="I59" s="10" t="s">
        <v>134</v>
      </c>
      <c r="J59" s="138" t="s">
        <v>34</v>
      </c>
    </row>
    <row r="60" spans="1:12" s="3" customFormat="1" x14ac:dyDescent="0.2">
      <c r="A60" s="2" t="s">
        <v>24</v>
      </c>
      <c r="B60" s="4">
        <v>44976</v>
      </c>
      <c r="C60" s="2" t="s">
        <v>241</v>
      </c>
      <c r="D60" s="2">
        <v>35</v>
      </c>
      <c r="E60" s="137">
        <f t="shared" si="11"/>
        <v>5320</v>
      </c>
      <c r="F60" s="10" t="s">
        <v>263</v>
      </c>
      <c r="H60" s="30" t="s">
        <v>69</v>
      </c>
      <c r="I60" s="10" t="s">
        <v>31</v>
      </c>
      <c r="J60" s="138" t="s">
        <v>34</v>
      </c>
    </row>
    <row r="61" spans="1:12" s="3" customFormat="1" x14ac:dyDescent="0.2">
      <c r="A61" s="2" t="s">
        <v>151</v>
      </c>
      <c r="B61" s="4">
        <v>44615</v>
      </c>
      <c r="C61" s="2" t="s">
        <v>285</v>
      </c>
      <c r="D61" s="2">
        <v>28</v>
      </c>
      <c r="E61" s="137">
        <f t="shared" si="11"/>
        <v>4340</v>
      </c>
      <c r="F61" s="10" t="s">
        <v>10</v>
      </c>
      <c r="H61" s="30" t="s">
        <v>31</v>
      </c>
      <c r="I61" s="10" t="s">
        <v>12</v>
      </c>
      <c r="J61" s="138" t="s">
        <v>13</v>
      </c>
    </row>
    <row r="62" spans="1:12" s="3" customFormat="1" x14ac:dyDescent="0.2">
      <c r="A62" s="4" t="s">
        <v>19</v>
      </c>
      <c r="B62" s="4">
        <v>44617</v>
      </c>
      <c r="C62" s="2" t="s">
        <v>261</v>
      </c>
      <c r="D62" s="2">
        <v>9</v>
      </c>
      <c r="E62" s="137">
        <f t="shared" si="11"/>
        <v>1680</v>
      </c>
      <c r="F62" s="10" t="s">
        <v>21</v>
      </c>
      <c r="G62" s="6"/>
      <c r="H62" s="30" t="s">
        <v>67</v>
      </c>
      <c r="I62" s="10" t="s">
        <v>62</v>
      </c>
      <c r="J62" s="138" t="s">
        <v>277</v>
      </c>
    </row>
    <row r="63" spans="1:12" s="3" customFormat="1" x14ac:dyDescent="0.2">
      <c r="A63" s="4" t="s">
        <v>19</v>
      </c>
      <c r="B63" s="4">
        <v>44617</v>
      </c>
      <c r="C63" s="2" t="s">
        <v>262</v>
      </c>
      <c r="D63" s="2">
        <v>41</v>
      </c>
      <c r="E63" s="137">
        <f t="shared" si="11"/>
        <v>6160</v>
      </c>
      <c r="F63" s="10" t="s">
        <v>263</v>
      </c>
      <c r="G63" s="6"/>
      <c r="H63" s="30" t="s">
        <v>123</v>
      </c>
      <c r="I63" s="10" t="s">
        <v>16</v>
      </c>
      <c r="J63" s="138" t="s">
        <v>37</v>
      </c>
      <c r="L63" s="20"/>
    </row>
    <row r="64" spans="1:12" s="3" customFormat="1" ht="15.75" x14ac:dyDescent="0.25">
      <c r="A64" s="33" t="s">
        <v>87</v>
      </c>
      <c r="B64" s="38"/>
      <c r="C64" s="5"/>
      <c r="D64" s="5"/>
      <c r="E64" s="137"/>
      <c r="F64" s="35"/>
      <c r="G64" s="36"/>
      <c r="H64" s="37"/>
      <c r="I64" s="35"/>
      <c r="J64" s="143"/>
      <c r="L64" s="20"/>
    </row>
    <row r="65" spans="1:13" s="3" customFormat="1" x14ac:dyDescent="0.2">
      <c r="A65" s="2" t="s">
        <v>8</v>
      </c>
      <c r="B65" s="4">
        <v>45000</v>
      </c>
      <c r="C65" s="2" t="s">
        <v>286</v>
      </c>
      <c r="D65" s="2">
        <v>32</v>
      </c>
      <c r="E65" s="137">
        <f t="shared" ref="E65" si="12">SUM(D65*140)+420</f>
        <v>4900</v>
      </c>
      <c r="F65" s="10" t="s">
        <v>10</v>
      </c>
      <c r="H65" s="30" t="s">
        <v>150</v>
      </c>
      <c r="I65" s="10" t="s">
        <v>12</v>
      </c>
      <c r="J65" s="138" t="s">
        <v>18</v>
      </c>
    </row>
    <row r="66" spans="1:13" s="3" customFormat="1" x14ac:dyDescent="0.2">
      <c r="A66" s="2" t="s">
        <v>19</v>
      </c>
      <c r="B66" s="4">
        <v>44638</v>
      </c>
      <c r="C66" s="2" t="s">
        <v>283</v>
      </c>
      <c r="D66" s="2">
        <v>41</v>
      </c>
      <c r="E66" s="137">
        <f t="shared" ref="E66:E70" si="13">SUM(D66*140)+420</f>
        <v>6160</v>
      </c>
      <c r="F66" s="10" t="s">
        <v>259</v>
      </c>
      <c r="H66" s="30" t="s">
        <v>40</v>
      </c>
      <c r="I66" s="10" t="s">
        <v>41</v>
      </c>
      <c r="J66" s="138" t="s">
        <v>18</v>
      </c>
      <c r="L66" s="20"/>
    </row>
    <row r="67" spans="1:13" s="3" customFormat="1" ht="13.5" customHeight="1" x14ac:dyDescent="0.2">
      <c r="A67" s="4" t="s">
        <v>24</v>
      </c>
      <c r="B67" s="4">
        <v>45004</v>
      </c>
      <c r="C67" s="2" t="s">
        <v>287</v>
      </c>
      <c r="D67" s="2">
        <v>34</v>
      </c>
      <c r="E67" s="137">
        <f t="shared" si="13"/>
        <v>5180</v>
      </c>
      <c r="F67" s="10" t="s">
        <v>10</v>
      </c>
      <c r="H67" s="30" t="s">
        <v>197</v>
      </c>
      <c r="I67" s="10" t="s">
        <v>143</v>
      </c>
      <c r="J67" s="138" t="s">
        <v>18</v>
      </c>
    </row>
    <row r="68" spans="1:13" s="3" customFormat="1" x14ac:dyDescent="0.2">
      <c r="A68" s="2" t="s">
        <v>24</v>
      </c>
      <c r="B68" s="4">
        <v>44639</v>
      </c>
      <c r="C68" s="2" t="s">
        <v>245</v>
      </c>
      <c r="D68" s="2">
        <v>34</v>
      </c>
      <c r="E68" s="137">
        <f>SUM(D68*140)+420</f>
        <v>5180</v>
      </c>
      <c r="F68" s="10" t="s">
        <v>246</v>
      </c>
      <c r="H68" s="30" t="s">
        <v>22</v>
      </c>
      <c r="I68" s="10" t="s">
        <v>56</v>
      </c>
      <c r="J68" s="138" t="s">
        <v>105</v>
      </c>
      <c r="L68" s="20"/>
    </row>
    <row r="69" spans="1:13" s="3" customFormat="1" ht="13.5" customHeight="1" x14ac:dyDescent="0.2">
      <c r="A69" s="4" t="s">
        <v>33</v>
      </c>
      <c r="B69" s="4">
        <v>45009</v>
      </c>
      <c r="C69" s="2" t="s">
        <v>288</v>
      </c>
      <c r="D69" s="2">
        <v>36</v>
      </c>
      <c r="E69" s="137">
        <f t="shared" si="13"/>
        <v>5460</v>
      </c>
      <c r="F69" s="10" t="s">
        <v>10</v>
      </c>
      <c r="H69" s="30" t="s">
        <v>31</v>
      </c>
      <c r="I69" s="10" t="s">
        <v>12</v>
      </c>
      <c r="J69" s="138" t="s">
        <v>105</v>
      </c>
    </row>
    <row r="70" spans="1:13" s="3" customFormat="1" ht="13.5" customHeight="1" x14ac:dyDescent="0.2">
      <c r="A70" s="2" t="s">
        <v>24</v>
      </c>
      <c r="B70" s="4">
        <v>45011</v>
      </c>
      <c r="C70" s="2" t="s">
        <v>241</v>
      </c>
      <c r="D70" s="2">
        <v>35</v>
      </c>
      <c r="E70" s="137">
        <f t="shared" si="13"/>
        <v>5320</v>
      </c>
      <c r="F70" s="10" t="s">
        <v>263</v>
      </c>
      <c r="H70" s="30" t="s">
        <v>69</v>
      </c>
      <c r="I70" s="10" t="s">
        <v>31</v>
      </c>
      <c r="J70" s="138" t="s">
        <v>18</v>
      </c>
    </row>
    <row r="71" spans="1:13" s="19" customFormat="1" ht="15.75" x14ac:dyDescent="0.25">
      <c r="A71" s="2"/>
      <c r="B71" s="4"/>
      <c r="C71" s="2"/>
      <c r="D71" s="104">
        <f>SUM(D3:D70)</f>
        <v>1708</v>
      </c>
      <c r="E71" s="104">
        <f>SUM(E3:E70)</f>
        <v>263783</v>
      </c>
      <c r="F71" s="10"/>
      <c r="G71" s="3"/>
      <c r="H71" s="30"/>
      <c r="I71" s="10"/>
      <c r="J71" s="9"/>
    </row>
    <row r="72" spans="1:13" s="19" customFormat="1" ht="15.75" x14ac:dyDescent="0.25">
      <c r="A72" s="2"/>
      <c r="B72" s="4"/>
      <c r="C72" s="2"/>
      <c r="D72" s="104"/>
      <c r="E72" s="104"/>
      <c r="F72" s="10"/>
      <c r="G72" s="3"/>
      <c r="H72" s="30"/>
      <c r="I72" s="10"/>
      <c r="J72" s="63"/>
    </row>
    <row r="73" spans="1:13" s="19" customFormat="1" ht="15.75" x14ac:dyDescent="0.25">
      <c r="B73" s="19" t="s">
        <v>213</v>
      </c>
      <c r="E73" s="19" t="s">
        <v>215</v>
      </c>
      <c r="F73" s="13"/>
      <c r="G73" s="13"/>
      <c r="H73" s="13" t="s">
        <v>93</v>
      </c>
      <c r="I73" s="19" t="s">
        <v>289</v>
      </c>
      <c r="J73" s="52"/>
    </row>
    <row r="74" spans="1:13" ht="15.75" x14ac:dyDescent="0.25">
      <c r="A74" s="19"/>
      <c r="B74" s="19" t="s">
        <v>95</v>
      </c>
      <c r="C74" s="19"/>
      <c r="D74" s="19"/>
      <c r="E74" s="19" t="s">
        <v>290</v>
      </c>
      <c r="F74" s="13"/>
      <c r="G74" s="13"/>
      <c r="H74" s="13"/>
      <c r="I74" s="19"/>
      <c r="J74" s="19"/>
    </row>
    <row r="75" spans="1:13" ht="15.75" x14ac:dyDescent="0.25">
      <c r="A75" s="19"/>
      <c r="B75" s="19" t="s">
        <v>99</v>
      </c>
      <c r="C75" s="19"/>
      <c r="D75" s="19"/>
      <c r="E75" s="19" t="s">
        <v>291</v>
      </c>
      <c r="F75" s="13"/>
      <c r="G75" s="13"/>
      <c r="H75" s="13" t="s">
        <v>292</v>
      </c>
      <c r="I75" s="19"/>
    </row>
    <row r="76" spans="1:13" x14ac:dyDescent="0.2">
      <c r="H76" s="30" t="s">
        <v>224</v>
      </c>
      <c r="J76" s="9" t="s">
        <v>224</v>
      </c>
    </row>
    <row r="77" spans="1:13" x14ac:dyDescent="0.2">
      <c r="C77" s="3" t="s">
        <v>18</v>
      </c>
      <c r="D77" s="3" t="s">
        <v>214</v>
      </c>
      <c r="E77"/>
      <c r="F77" s="32" t="s">
        <v>92</v>
      </c>
      <c r="H77"/>
    </row>
    <row r="78" spans="1:13" x14ac:dyDescent="0.2">
      <c r="C78" s="3" t="s">
        <v>66</v>
      </c>
      <c r="D78" s="3" t="s">
        <v>216</v>
      </c>
      <c r="F78" s="31" t="s">
        <v>217</v>
      </c>
    </row>
    <row r="79" spans="1:13" x14ac:dyDescent="0.2">
      <c r="C79" s="3" t="s">
        <v>34</v>
      </c>
      <c r="D79" s="3" t="s">
        <v>218</v>
      </c>
      <c r="F79" s="31"/>
    </row>
    <row r="80" spans="1:13" x14ac:dyDescent="0.2">
      <c r="B80" s="51"/>
      <c r="C80" s="3" t="s">
        <v>37</v>
      </c>
      <c r="D80" s="3" t="s">
        <v>219</v>
      </c>
      <c r="F80" s="31"/>
      <c r="M80" s="9"/>
    </row>
    <row r="81" spans="1:13" x14ac:dyDescent="0.2">
      <c r="B81" s="51"/>
      <c r="C81" s="3" t="s">
        <v>105</v>
      </c>
      <c r="D81" s="3" t="s">
        <v>220</v>
      </c>
      <c r="F81" s="31"/>
    </row>
    <row r="82" spans="1:13" x14ac:dyDescent="0.2">
      <c r="B82" s="51"/>
      <c r="C82" s="3" t="s">
        <v>180</v>
      </c>
      <c r="D82" s="3" t="s">
        <v>221</v>
      </c>
      <c r="F82" s="31"/>
    </row>
    <row r="83" spans="1:13" x14ac:dyDescent="0.2">
      <c r="C83" s="3" t="s">
        <v>13</v>
      </c>
      <c r="D83" t="s">
        <v>223</v>
      </c>
    </row>
    <row r="84" spans="1:13" x14ac:dyDescent="0.2">
      <c r="C84" s="3"/>
    </row>
    <row r="85" spans="1:13" x14ac:dyDescent="0.2">
      <c r="C85" s="3"/>
    </row>
    <row r="86" spans="1:13" s="9" customFormat="1" x14ac:dyDescent="0.2">
      <c r="A86" s="2"/>
      <c r="B86"/>
      <c r="C86" s="3"/>
      <c r="D86"/>
      <c r="E86" s="8"/>
      <c r="F86" s="21"/>
      <c r="G86"/>
      <c r="H86" s="30"/>
      <c r="I86" s="27"/>
      <c r="K86"/>
      <c r="L86"/>
      <c r="M86"/>
    </row>
    <row r="87" spans="1:13" s="9" customFormat="1" hidden="1" x14ac:dyDescent="0.2">
      <c r="A87" s="2"/>
      <c r="B87"/>
      <c r="C87"/>
      <c r="D87"/>
      <c r="E87" s="41">
        <f>SUM(E20:E39)</f>
        <v>82063</v>
      </c>
      <c r="F87" s="21"/>
      <c r="G87"/>
      <c r="H87" s="30"/>
      <c r="I87" s="27"/>
      <c r="K87"/>
      <c r="L87"/>
      <c r="M87"/>
    </row>
    <row r="88" spans="1:13" s="9" customFormat="1" hidden="1" x14ac:dyDescent="0.2">
      <c r="A88" s="2"/>
      <c r="B88"/>
      <c r="C88"/>
      <c r="D88"/>
      <c r="E88" s="8"/>
      <c r="F88" s="21"/>
      <c r="G88"/>
      <c r="H88" s="30"/>
      <c r="I88" s="27"/>
      <c r="K88"/>
      <c r="L88"/>
      <c r="M88"/>
    </row>
    <row r="89" spans="1:13" s="9" customFormat="1" hidden="1" x14ac:dyDescent="0.2">
      <c r="A89" s="2"/>
      <c r="B89"/>
      <c r="C89" s="40" t="s">
        <v>112</v>
      </c>
      <c r="D89"/>
      <c r="E89" s="41">
        <f>E87*0.06</f>
        <v>4923.78</v>
      </c>
      <c r="F89" s="21"/>
      <c r="G89"/>
      <c r="H89" s="30"/>
      <c r="I89" s="27"/>
      <c r="K89"/>
      <c r="L89"/>
      <c r="M89"/>
    </row>
    <row r="90" spans="1:13" s="9" customFormat="1" hidden="1" x14ac:dyDescent="0.2">
      <c r="A90" s="2"/>
      <c r="B90"/>
      <c r="C90"/>
      <c r="D90"/>
      <c r="E90" s="8"/>
      <c r="F90" s="21"/>
      <c r="G90"/>
      <c r="H90" s="30"/>
      <c r="I90" s="27"/>
      <c r="K90"/>
      <c r="L90"/>
      <c r="M90"/>
    </row>
    <row r="91" spans="1:13" s="9" customFormat="1" hidden="1" x14ac:dyDescent="0.2">
      <c r="A91" s="2"/>
      <c r="B91"/>
      <c r="C91" s="42" t="s">
        <v>113</v>
      </c>
      <c r="D91" s="43"/>
      <c r="E91" s="44">
        <f>E87+E89</f>
        <v>86986.78</v>
      </c>
      <c r="F91" s="21"/>
      <c r="G91"/>
      <c r="H91" s="30"/>
      <c r="I91" s="27"/>
      <c r="K91"/>
      <c r="L91"/>
      <c r="M91"/>
    </row>
    <row r="92" spans="1:13" s="9" customFormat="1" hidden="1" x14ac:dyDescent="0.2">
      <c r="A92" s="2"/>
      <c r="B92"/>
      <c r="C92"/>
      <c r="D92"/>
      <c r="E92" s="8"/>
      <c r="F92" s="21"/>
      <c r="G92"/>
      <c r="H92" s="30"/>
      <c r="I92" s="27"/>
      <c r="K92"/>
      <c r="L92"/>
      <c r="M92"/>
    </row>
    <row r="93" spans="1:13" s="9" customFormat="1" hidden="1" x14ac:dyDescent="0.2">
      <c r="A93" s="2"/>
      <c r="B93"/>
      <c r="C93"/>
      <c r="D93"/>
      <c r="E93" s="8"/>
      <c r="F93" s="21"/>
      <c r="G93"/>
      <c r="H93" s="30"/>
      <c r="I93" s="27"/>
      <c r="K93"/>
      <c r="L93"/>
      <c r="M93"/>
    </row>
    <row r="94" spans="1:13" s="9" customFormat="1" hidden="1" x14ac:dyDescent="0.2">
      <c r="A94" s="2"/>
      <c r="B94"/>
      <c r="C94"/>
      <c r="D94"/>
      <c r="E94" s="8"/>
      <c r="F94" s="21"/>
      <c r="G94"/>
      <c r="H94" s="30"/>
      <c r="I94" s="27"/>
      <c r="K94"/>
      <c r="L94"/>
      <c r="M94"/>
    </row>
    <row r="95" spans="1:13" s="9" customFormat="1" hidden="1" x14ac:dyDescent="0.2">
      <c r="A95" s="2"/>
      <c r="B95"/>
      <c r="C95" s="3"/>
      <c r="D95" s="3" t="s">
        <v>114</v>
      </c>
      <c r="E95" s="20" t="s">
        <v>115</v>
      </c>
      <c r="F95" s="45" t="s">
        <v>116</v>
      </c>
      <c r="G95"/>
      <c r="H95" s="30"/>
      <c r="I95" s="27"/>
      <c r="K95"/>
      <c r="L95"/>
      <c r="M95"/>
    </row>
    <row r="96" spans="1:13" s="9" customFormat="1" hidden="1" x14ac:dyDescent="0.2">
      <c r="A96" s="2"/>
      <c r="B96"/>
      <c r="C96"/>
      <c r="D96"/>
      <c r="E96" s="8"/>
      <c r="F96" s="21"/>
      <c r="G96"/>
      <c r="H96" s="30"/>
      <c r="I96" s="27"/>
      <c r="K96"/>
      <c r="L96"/>
      <c r="M96"/>
    </row>
    <row r="97" spans="1:13" s="9" customFormat="1" hidden="1" x14ac:dyDescent="0.2">
      <c r="A97" s="2"/>
      <c r="B97"/>
      <c r="C97" t="s">
        <v>293</v>
      </c>
      <c r="D97" s="8">
        <f>E23+E24</f>
        <v>10080</v>
      </c>
      <c r="E97" s="8">
        <f t="shared" ref="E97:E102" si="14">D97*0.06</f>
        <v>604.79999999999995</v>
      </c>
      <c r="F97" s="110">
        <f t="shared" ref="F97:F102" si="15">SUM(D97:E97)</f>
        <v>10684.8</v>
      </c>
      <c r="G97"/>
      <c r="H97" s="30"/>
      <c r="I97" s="111" t="s">
        <v>294</v>
      </c>
      <c r="K97"/>
      <c r="L97"/>
      <c r="M97"/>
    </row>
    <row r="98" spans="1:13" s="9" customFormat="1" hidden="1" x14ac:dyDescent="0.2">
      <c r="A98" s="2"/>
      <c r="B98"/>
      <c r="C98" t="s">
        <v>295</v>
      </c>
      <c r="D98" s="8"/>
      <c r="E98" s="8">
        <f t="shared" si="14"/>
        <v>0</v>
      </c>
      <c r="F98" s="110">
        <f t="shared" si="15"/>
        <v>0</v>
      </c>
      <c r="G98"/>
      <c r="H98" s="30"/>
      <c r="I98" s="111" t="s">
        <v>296</v>
      </c>
      <c r="K98"/>
      <c r="L98"/>
      <c r="M98"/>
    </row>
    <row r="99" spans="1:13" s="9" customFormat="1" hidden="1" x14ac:dyDescent="0.2">
      <c r="A99" s="2"/>
      <c r="B99"/>
      <c r="C99" t="s">
        <v>297</v>
      </c>
      <c r="D99" s="8">
        <f>E28</f>
        <v>6160</v>
      </c>
      <c r="E99" s="8">
        <f t="shared" si="14"/>
        <v>369.59999999999997</v>
      </c>
      <c r="F99" s="110">
        <f t="shared" si="15"/>
        <v>6529.6</v>
      </c>
      <c r="G99"/>
      <c r="H99" s="30"/>
      <c r="I99" s="111" t="s">
        <v>230</v>
      </c>
      <c r="K99"/>
      <c r="L99"/>
      <c r="M99"/>
    </row>
    <row r="100" spans="1:13" s="9" customFormat="1" hidden="1" x14ac:dyDescent="0.2">
      <c r="A100" s="2"/>
      <c r="B100"/>
      <c r="C100" s="3" t="s">
        <v>298</v>
      </c>
      <c r="D100" s="8">
        <f>E21+E25+E29+E35</f>
        <v>12180</v>
      </c>
      <c r="E100" s="8">
        <f t="shared" si="14"/>
        <v>730.8</v>
      </c>
      <c r="F100" s="110">
        <f t="shared" si="15"/>
        <v>12910.8</v>
      </c>
      <c r="G100"/>
      <c r="H100" s="30"/>
      <c r="I100" s="112" t="s">
        <v>226</v>
      </c>
      <c r="K100"/>
      <c r="L100"/>
      <c r="M100"/>
    </row>
    <row r="101" spans="1:13" s="9" customFormat="1" hidden="1" x14ac:dyDescent="0.2">
      <c r="A101" s="2"/>
      <c r="B101"/>
      <c r="C101" s="3" t="s">
        <v>299</v>
      </c>
      <c r="D101" s="8">
        <f>E20+E22+E27+E32+E36+E38</f>
        <v>26040</v>
      </c>
      <c r="E101" s="8">
        <f t="shared" si="14"/>
        <v>1562.3999999999999</v>
      </c>
      <c r="F101" s="110">
        <f t="shared" si="15"/>
        <v>27602.400000000001</v>
      </c>
      <c r="G101"/>
      <c r="H101" s="30"/>
      <c r="I101" s="112" t="s">
        <v>228</v>
      </c>
      <c r="K101"/>
      <c r="L101"/>
      <c r="M101"/>
    </row>
    <row r="102" spans="1:13" hidden="1" x14ac:dyDescent="0.2">
      <c r="C102" s="3" t="s">
        <v>300</v>
      </c>
      <c r="D102" s="8">
        <f>E26+E30+E33+E34+E37+E39</f>
        <v>27603</v>
      </c>
      <c r="E102" s="8">
        <f t="shared" si="14"/>
        <v>1656.1799999999998</v>
      </c>
      <c r="F102" s="110">
        <f t="shared" si="15"/>
        <v>29259.18</v>
      </c>
      <c r="I102" s="112" t="s">
        <v>227</v>
      </c>
    </row>
    <row r="103" spans="1:13" hidden="1" x14ac:dyDescent="0.2">
      <c r="C103" s="3"/>
      <c r="D103" s="109">
        <f>SUM(D97:D102)</f>
        <v>82063</v>
      </c>
      <c r="E103" s="109">
        <f>SUM(E97:E102)</f>
        <v>4923.7799999999988</v>
      </c>
      <c r="F103" s="109">
        <f>SUM(F97:F102)</f>
        <v>86986.78</v>
      </c>
    </row>
    <row r="104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276A-ACB5-4B6F-A216-9E7A1EB37249}">
  <dimension ref="A1:O103"/>
  <sheetViews>
    <sheetView workbookViewId="0">
      <selection activeCell="A65" sqref="A65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4" s="18" customFormat="1" ht="21.75" customHeight="1" x14ac:dyDescent="0.3">
      <c r="A1" s="15" t="s">
        <v>301</v>
      </c>
      <c r="C1" s="16"/>
      <c r="D1" s="16"/>
      <c r="E1" s="17"/>
      <c r="F1" s="22"/>
      <c r="H1" s="28"/>
      <c r="I1" s="26"/>
      <c r="J1" s="113"/>
    </row>
    <row r="2" spans="1:14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4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4" s="3" customFormat="1" ht="13.5" customHeight="1" x14ac:dyDescent="0.2">
      <c r="A4" s="2" t="s">
        <v>19</v>
      </c>
      <c r="B4" s="4">
        <v>44429</v>
      </c>
      <c r="C4" s="2" t="s">
        <v>302</v>
      </c>
      <c r="D4" s="2">
        <v>29</v>
      </c>
      <c r="E4" s="137">
        <f>SUM(D4*111)+333</f>
        <v>3552</v>
      </c>
      <c r="F4" s="10" t="s">
        <v>10</v>
      </c>
      <c r="G4" s="6"/>
      <c r="H4" s="30" t="s">
        <v>67</v>
      </c>
      <c r="I4" s="10" t="s">
        <v>44</v>
      </c>
      <c r="J4" s="48" t="s">
        <v>18</v>
      </c>
    </row>
    <row r="5" spans="1:14" s="3" customFormat="1" ht="13.5" customHeight="1" x14ac:dyDescent="0.2">
      <c r="A5" s="2" t="s">
        <v>151</v>
      </c>
      <c r="B5" s="4">
        <v>44434</v>
      </c>
      <c r="C5" s="2" t="s">
        <v>240</v>
      </c>
      <c r="D5" s="2">
        <v>10</v>
      </c>
      <c r="E5" s="137">
        <f t="shared" ref="E5:E39" si="0">SUM(D5*111)+333</f>
        <v>1443</v>
      </c>
      <c r="F5" s="10" t="s">
        <v>10</v>
      </c>
      <c r="G5" s="6"/>
      <c r="H5" s="30" t="s">
        <v>11</v>
      </c>
      <c r="I5" s="10" t="s">
        <v>12</v>
      </c>
      <c r="J5" s="48" t="s">
        <v>13</v>
      </c>
    </row>
    <row r="6" spans="1:14" s="38" customFormat="1" ht="15.75" x14ac:dyDescent="0.25">
      <c r="A6" s="33" t="s">
        <v>14</v>
      </c>
      <c r="C6" s="5"/>
      <c r="D6" s="5"/>
      <c r="E6" s="137"/>
      <c r="F6" s="35"/>
      <c r="G6" s="36"/>
      <c r="H6" s="37"/>
      <c r="I6" s="35"/>
      <c r="J6" s="39"/>
    </row>
    <row r="7" spans="1:14" s="3" customFormat="1" x14ac:dyDescent="0.2">
      <c r="A7" s="4" t="s">
        <v>33</v>
      </c>
      <c r="B7" s="4">
        <v>44442</v>
      </c>
      <c r="C7" s="2" t="s">
        <v>233</v>
      </c>
      <c r="D7" s="2">
        <v>23</v>
      </c>
      <c r="E7" s="137">
        <f t="shared" si="0"/>
        <v>2886</v>
      </c>
      <c r="F7" s="10" t="s">
        <v>10</v>
      </c>
      <c r="G7" s="6"/>
      <c r="H7" s="30" t="s">
        <v>36</v>
      </c>
      <c r="I7" s="10" t="s">
        <v>12</v>
      </c>
      <c r="J7" s="138" t="s">
        <v>13</v>
      </c>
    </row>
    <row r="8" spans="1:14" s="3" customFormat="1" x14ac:dyDescent="0.2">
      <c r="A8" s="4" t="s">
        <v>19</v>
      </c>
      <c r="B8" s="4">
        <v>44443</v>
      </c>
      <c r="C8" s="2" t="s">
        <v>233</v>
      </c>
      <c r="D8" s="2">
        <v>23</v>
      </c>
      <c r="E8" s="137">
        <f t="shared" si="0"/>
        <v>2886</v>
      </c>
      <c r="F8" s="10" t="s">
        <v>21</v>
      </c>
      <c r="G8" s="6"/>
      <c r="H8" s="30" t="s">
        <v>303</v>
      </c>
      <c r="I8" s="10" t="s">
        <v>304</v>
      </c>
      <c r="J8" s="138" t="s">
        <v>105</v>
      </c>
      <c r="N8" s="20"/>
    </row>
    <row r="9" spans="1:14" s="3" customFormat="1" x14ac:dyDescent="0.2">
      <c r="A9" s="4" t="s">
        <v>24</v>
      </c>
      <c r="B9" s="4">
        <v>44458</v>
      </c>
      <c r="C9" s="2" t="s">
        <v>305</v>
      </c>
      <c r="D9" s="2">
        <v>23</v>
      </c>
      <c r="E9" s="137">
        <f t="shared" si="0"/>
        <v>2886</v>
      </c>
      <c r="F9" s="10" t="s">
        <v>10</v>
      </c>
      <c r="G9" s="6"/>
      <c r="H9" s="30" t="s">
        <v>68</v>
      </c>
      <c r="I9" s="10" t="s">
        <v>143</v>
      </c>
      <c r="J9" s="138" t="s">
        <v>105</v>
      </c>
    </row>
    <row r="10" spans="1:14" s="38" customFormat="1" ht="15.75" x14ac:dyDescent="0.25">
      <c r="A10" s="33" t="s">
        <v>32</v>
      </c>
      <c r="C10" s="5"/>
      <c r="D10" s="5"/>
      <c r="E10" s="137"/>
      <c r="F10" s="35"/>
      <c r="G10" s="36"/>
      <c r="H10" s="37"/>
      <c r="I10" s="35"/>
      <c r="J10" s="39"/>
    </row>
    <row r="11" spans="1:14" s="3" customFormat="1" x14ac:dyDescent="0.2">
      <c r="A11" s="4" t="s">
        <v>8</v>
      </c>
      <c r="B11" s="4">
        <v>44475</v>
      </c>
      <c r="C11" s="2" t="s">
        <v>249</v>
      </c>
      <c r="D11" s="2">
        <v>29</v>
      </c>
      <c r="E11" s="137">
        <f t="shared" si="0"/>
        <v>3552</v>
      </c>
      <c r="F11" s="10" t="s">
        <v>21</v>
      </c>
      <c r="G11" s="6"/>
      <c r="H11" s="30" t="s">
        <v>16</v>
      </c>
      <c r="I11" s="10" t="s">
        <v>59</v>
      </c>
      <c r="J11" s="138" t="s">
        <v>105</v>
      </c>
    </row>
    <row r="12" spans="1:14" s="3" customFormat="1" x14ac:dyDescent="0.2">
      <c r="A12" s="4" t="s">
        <v>33</v>
      </c>
      <c r="B12" s="4">
        <v>44477</v>
      </c>
      <c r="C12" s="2" t="s">
        <v>306</v>
      </c>
      <c r="D12" s="2">
        <v>52</v>
      </c>
      <c r="E12" s="137">
        <f t="shared" si="0"/>
        <v>6105</v>
      </c>
      <c r="F12" s="10" t="s">
        <v>10</v>
      </c>
      <c r="G12" s="6"/>
      <c r="H12" s="30" t="s">
        <v>177</v>
      </c>
      <c r="I12" s="10" t="s">
        <v>12</v>
      </c>
      <c r="J12" s="139" t="s">
        <v>18</v>
      </c>
    </row>
    <row r="13" spans="1:14" s="3" customFormat="1" x14ac:dyDescent="0.2">
      <c r="A13" s="4" t="s">
        <v>24</v>
      </c>
      <c r="B13" s="4">
        <v>44479</v>
      </c>
      <c r="C13" s="2" t="s">
        <v>236</v>
      </c>
      <c r="D13" s="2">
        <v>36</v>
      </c>
      <c r="E13" s="137">
        <f t="shared" si="0"/>
        <v>4329</v>
      </c>
      <c r="F13" s="10" t="s">
        <v>263</v>
      </c>
      <c r="G13" s="6"/>
      <c r="H13" s="30" t="s">
        <v>43</v>
      </c>
      <c r="I13" s="10" t="s">
        <v>31</v>
      </c>
      <c r="J13" s="138" t="s">
        <v>18</v>
      </c>
    </row>
    <row r="14" spans="1:14" s="3" customFormat="1" x14ac:dyDescent="0.2">
      <c r="A14" s="4" t="s">
        <v>24</v>
      </c>
      <c r="B14" s="4">
        <v>44479</v>
      </c>
      <c r="C14" s="2" t="s">
        <v>258</v>
      </c>
      <c r="D14" s="2">
        <v>30</v>
      </c>
      <c r="E14" s="137">
        <f>SUM(D14*111)+333</f>
        <v>3663</v>
      </c>
      <c r="F14" s="10" t="s">
        <v>246</v>
      </c>
      <c r="G14" s="6"/>
      <c r="H14" s="30" t="s">
        <v>163</v>
      </c>
      <c r="I14" s="10" t="s">
        <v>55</v>
      </c>
      <c r="J14" s="138" t="s">
        <v>18</v>
      </c>
    </row>
    <row r="15" spans="1:14" s="3" customFormat="1" x14ac:dyDescent="0.2">
      <c r="A15" s="4" t="s">
        <v>29</v>
      </c>
      <c r="B15" s="4">
        <v>44481</v>
      </c>
      <c r="C15" s="2" t="s">
        <v>240</v>
      </c>
      <c r="D15" s="2">
        <v>10</v>
      </c>
      <c r="E15" s="137">
        <f t="shared" si="0"/>
        <v>1443</v>
      </c>
      <c r="F15" s="10" t="s">
        <v>21</v>
      </c>
      <c r="G15" s="6"/>
      <c r="H15" s="30" t="s">
        <v>307</v>
      </c>
      <c r="I15" s="10" t="s">
        <v>59</v>
      </c>
      <c r="J15" s="140" t="s">
        <v>105</v>
      </c>
    </row>
    <row r="16" spans="1:14" s="3" customFormat="1" x14ac:dyDescent="0.2">
      <c r="A16" s="4" t="s">
        <v>8</v>
      </c>
      <c r="B16" s="4">
        <v>44482</v>
      </c>
      <c r="C16" s="2" t="s">
        <v>308</v>
      </c>
      <c r="D16" s="2">
        <v>22</v>
      </c>
      <c r="E16" s="137">
        <f t="shared" si="0"/>
        <v>2775</v>
      </c>
      <c r="F16" s="10" t="s">
        <v>10</v>
      </c>
      <c r="G16" s="6"/>
      <c r="H16" s="30" t="s">
        <v>28</v>
      </c>
      <c r="I16" s="10" t="s">
        <v>12</v>
      </c>
      <c r="J16" s="48" t="s">
        <v>13</v>
      </c>
    </row>
    <row r="17" spans="1:10" s="3" customFormat="1" ht="13.5" customHeight="1" x14ac:dyDescent="0.2">
      <c r="A17" s="2" t="s">
        <v>24</v>
      </c>
      <c r="B17" s="4">
        <v>44486</v>
      </c>
      <c r="C17" s="2" t="s">
        <v>309</v>
      </c>
      <c r="D17" s="2">
        <v>33</v>
      </c>
      <c r="E17" s="137">
        <f t="shared" si="0"/>
        <v>3996</v>
      </c>
      <c r="F17" s="10" t="s">
        <v>10</v>
      </c>
      <c r="G17" s="6"/>
      <c r="H17" s="30" t="s">
        <v>62</v>
      </c>
      <c r="I17" s="10" t="s">
        <v>16</v>
      </c>
      <c r="J17" s="48" t="s">
        <v>18</v>
      </c>
    </row>
    <row r="18" spans="1:10" s="3" customFormat="1" x14ac:dyDescent="0.2">
      <c r="A18" s="4" t="s">
        <v>29</v>
      </c>
      <c r="B18" s="4">
        <v>44488</v>
      </c>
      <c r="C18" s="4" t="s">
        <v>236</v>
      </c>
      <c r="D18" s="2">
        <v>36</v>
      </c>
      <c r="E18" s="137">
        <f t="shared" si="0"/>
        <v>4329</v>
      </c>
      <c r="F18" s="10" t="s">
        <v>21</v>
      </c>
      <c r="G18" s="6"/>
      <c r="H18" s="30" t="s">
        <v>36</v>
      </c>
      <c r="I18" s="10" t="s">
        <v>12</v>
      </c>
      <c r="J18" s="141" t="s">
        <v>105</v>
      </c>
    </row>
    <row r="19" spans="1:10" s="3" customFormat="1" x14ac:dyDescent="0.2">
      <c r="A19" s="2" t="s">
        <v>33</v>
      </c>
      <c r="B19" s="4">
        <v>44491</v>
      </c>
      <c r="C19" s="2" t="s">
        <v>232</v>
      </c>
      <c r="D19" s="2">
        <v>9</v>
      </c>
      <c r="E19" s="137">
        <f t="shared" si="0"/>
        <v>1332</v>
      </c>
      <c r="F19" s="10" t="s">
        <v>10</v>
      </c>
      <c r="G19" s="6"/>
      <c r="H19" s="30" t="s">
        <v>11</v>
      </c>
      <c r="I19" s="10" t="s">
        <v>12</v>
      </c>
      <c r="J19" s="48" t="s">
        <v>18</v>
      </c>
    </row>
    <row r="20" spans="1:10" s="3" customFormat="1" x14ac:dyDescent="0.2">
      <c r="A20" s="4" t="s">
        <v>29</v>
      </c>
      <c r="B20" s="4">
        <v>44495</v>
      </c>
      <c r="C20" s="2" t="s">
        <v>270</v>
      </c>
      <c r="D20" s="2">
        <v>28</v>
      </c>
      <c r="E20" s="137">
        <f t="shared" si="0"/>
        <v>3441</v>
      </c>
      <c r="F20" s="10" t="s">
        <v>21</v>
      </c>
      <c r="G20" s="6"/>
      <c r="H20" s="30" t="s">
        <v>28</v>
      </c>
      <c r="I20" s="10" t="s">
        <v>12</v>
      </c>
      <c r="J20" s="141" t="s">
        <v>105</v>
      </c>
    </row>
    <row r="21" spans="1:10" s="3" customFormat="1" x14ac:dyDescent="0.2">
      <c r="A21" s="4" t="s">
        <v>24</v>
      </c>
      <c r="B21" s="4">
        <v>44500</v>
      </c>
      <c r="C21" s="2" t="s">
        <v>262</v>
      </c>
      <c r="D21" s="2">
        <v>41</v>
      </c>
      <c r="E21" s="137">
        <f t="shared" si="0"/>
        <v>4884</v>
      </c>
      <c r="F21" s="10" t="s">
        <v>263</v>
      </c>
      <c r="G21" s="6"/>
      <c r="H21" s="30" t="s">
        <v>69</v>
      </c>
      <c r="I21" s="10" t="s">
        <v>31</v>
      </c>
      <c r="J21" s="138" t="s">
        <v>18</v>
      </c>
    </row>
    <row r="22" spans="1:10" s="38" customFormat="1" ht="15.75" x14ac:dyDescent="0.25">
      <c r="A22" s="33" t="s">
        <v>60</v>
      </c>
      <c r="C22" s="5"/>
      <c r="D22" s="5"/>
      <c r="E22" s="137"/>
      <c r="F22" s="35"/>
      <c r="G22" s="36"/>
      <c r="H22" s="37"/>
      <c r="I22" s="35"/>
      <c r="J22" s="39"/>
    </row>
    <row r="23" spans="1:10" s="3" customFormat="1" x14ac:dyDescent="0.2">
      <c r="A23" s="4" t="s">
        <v>19</v>
      </c>
      <c r="B23" s="4">
        <v>44506</v>
      </c>
      <c r="C23" s="2" t="s">
        <v>251</v>
      </c>
      <c r="D23" s="2">
        <v>32</v>
      </c>
      <c r="E23" s="137">
        <f t="shared" si="0"/>
        <v>3885</v>
      </c>
      <c r="F23" s="10" t="s">
        <v>21</v>
      </c>
      <c r="G23" s="6"/>
      <c r="H23" s="30" t="s">
        <v>69</v>
      </c>
      <c r="I23" s="10" t="s">
        <v>44</v>
      </c>
      <c r="J23" s="138" t="s">
        <v>105</v>
      </c>
    </row>
    <row r="24" spans="1:10" s="3" customFormat="1" x14ac:dyDescent="0.2">
      <c r="A24" s="2" t="s">
        <v>24</v>
      </c>
      <c r="B24" s="4">
        <v>44507</v>
      </c>
      <c r="C24" s="2" t="s">
        <v>310</v>
      </c>
      <c r="D24" s="2">
        <v>12</v>
      </c>
      <c r="E24" s="137">
        <f t="shared" si="0"/>
        <v>1665</v>
      </c>
      <c r="F24" s="10" t="s">
        <v>10</v>
      </c>
      <c r="G24" s="6"/>
      <c r="H24" s="30" t="s">
        <v>56</v>
      </c>
      <c r="I24" s="10" t="s">
        <v>16</v>
      </c>
      <c r="J24" s="48" t="s">
        <v>66</v>
      </c>
    </row>
    <row r="25" spans="1:10" s="3" customFormat="1" ht="13.5" customHeight="1" x14ac:dyDescent="0.2">
      <c r="A25" s="2" t="s">
        <v>33</v>
      </c>
      <c r="B25" s="4">
        <v>44512</v>
      </c>
      <c r="C25" s="2" t="s">
        <v>305</v>
      </c>
      <c r="D25" s="2">
        <v>23</v>
      </c>
      <c r="E25" s="137">
        <f t="shared" si="0"/>
        <v>2886</v>
      </c>
      <c r="F25" s="10" t="s">
        <v>10</v>
      </c>
      <c r="G25" s="6"/>
      <c r="H25" s="30" t="s">
        <v>28</v>
      </c>
      <c r="I25" s="10" t="s">
        <v>12</v>
      </c>
      <c r="J25" s="48" t="s">
        <v>13</v>
      </c>
    </row>
    <row r="26" spans="1:10" s="3" customFormat="1" x14ac:dyDescent="0.2">
      <c r="A26" s="4" t="s">
        <v>19</v>
      </c>
      <c r="B26" s="4">
        <v>44513</v>
      </c>
      <c r="C26" s="2" t="s">
        <v>237</v>
      </c>
      <c r="D26" s="2">
        <v>30</v>
      </c>
      <c r="E26" s="137">
        <f t="shared" si="0"/>
        <v>3663</v>
      </c>
      <c r="F26" s="10" t="s">
        <v>21</v>
      </c>
      <c r="G26" s="6"/>
      <c r="H26" s="30" t="s">
        <v>49</v>
      </c>
      <c r="I26" s="10" t="s">
        <v>44</v>
      </c>
      <c r="J26" s="48" t="s">
        <v>105</v>
      </c>
    </row>
    <row r="27" spans="1:10" s="3" customFormat="1" x14ac:dyDescent="0.2">
      <c r="A27" s="4" t="s">
        <v>19</v>
      </c>
      <c r="B27" s="4">
        <v>44513</v>
      </c>
      <c r="C27" s="2" t="s">
        <v>245</v>
      </c>
      <c r="D27" s="2">
        <v>38</v>
      </c>
      <c r="E27" s="137">
        <v>4528</v>
      </c>
      <c r="F27" s="10" t="s">
        <v>259</v>
      </c>
      <c r="H27" s="30" t="s">
        <v>311</v>
      </c>
      <c r="I27" s="10"/>
      <c r="J27" s="142" t="s">
        <v>180</v>
      </c>
    </row>
    <row r="28" spans="1:10" s="3" customFormat="1" x14ac:dyDescent="0.2">
      <c r="A28" s="2" t="s">
        <v>8</v>
      </c>
      <c r="B28" s="4">
        <v>44517</v>
      </c>
      <c r="C28" s="2" t="s">
        <v>312</v>
      </c>
      <c r="D28" s="2">
        <v>18</v>
      </c>
      <c r="E28" s="137">
        <f t="shared" si="0"/>
        <v>2331</v>
      </c>
      <c r="F28" s="10" t="s">
        <v>10</v>
      </c>
      <c r="H28" s="30" t="s">
        <v>51</v>
      </c>
      <c r="I28" s="10" t="s">
        <v>12</v>
      </c>
      <c r="J28" s="142" t="s">
        <v>18</v>
      </c>
    </row>
    <row r="29" spans="1:10" s="3" customFormat="1" x14ac:dyDescent="0.2">
      <c r="A29" s="4" t="s">
        <v>19</v>
      </c>
      <c r="B29" s="4">
        <v>44520</v>
      </c>
      <c r="C29" s="2" t="s">
        <v>279</v>
      </c>
      <c r="D29" s="2">
        <v>23</v>
      </c>
      <c r="E29" s="137">
        <f t="shared" si="0"/>
        <v>2886</v>
      </c>
      <c r="F29" s="10" t="s">
        <v>21</v>
      </c>
      <c r="G29" s="6"/>
      <c r="H29" s="30" t="s">
        <v>55</v>
      </c>
      <c r="I29" s="10" t="s">
        <v>130</v>
      </c>
      <c r="J29" s="141" t="s">
        <v>105</v>
      </c>
    </row>
    <row r="30" spans="1:10" s="3" customFormat="1" x14ac:dyDescent="0.2">
      <c r="A30" s="4" t="s">
        <v>19</v>
      </c>
      <c r="B30" s="4">
        <v>44527</v>
      </c>
      <c r="C30" s="2" t="s">
        <v>254</v>
      </c>
      <c r="D30" s="2">
        <v>30</v>
      </c>
      <c r="E30" s="137">
        <f t="shared" si="0"/>
        <v>3663</v>
      </c>
      <c r="F30" s="10" t="s">
        <v>242</v>
      </c>
      <c r="G30" s="6"/>
      <c r="H30" s="30" t="s">
        <v>49</v>
      </c>
      <c r="I30" s="10" t="s">
        <v>78</v>
      </c>
      <c r="J30" s="138" t="s">
        <v>18</v>
      </c>
    </row>
    <row r="31" spans="1:10" s="3" customFormat="1" ht="13.5" customHeight="1" x14ac:dyDescent="0.2">
      <c r="A31" s="2" t="s">
        <v>24</v>
      </c>
      <c r="B31" s="4">
        <v>44528</v>
      </c>
      <c r="C31" s="2" t="s">
        <v>313</v>
      </c>
      <c r="D31" s="2">
        <v>39</v>
      </c>
      <c r="E31" s="137">
        <f t="shared" si="0"/>
        <v>4662</v>
      </c>
      <c r="F31" s="10" t="s">
        <v>10</v>
      </c>
      <c r="G31" s="6"/>
      <c r="H31" s="30" t="s">
        <v>123</v>
      </c>
      <c r="I31" s="10" t="s">
        <v>16</v>
      </c>
      <c r="J31" s="142" t="s">
        <v>13</v>
      </c>
    </row>
    <row r="32" spans="1:10" s="38" customFormat="1" ht="15.75" x14ac:dyDescent="0.25">
      <c r="A32" s="33" t="s">
        <v>70</v>
      </c>
      <c r="C32" s="5"/>
      <c r="D32" s="5"/>
      <c r="E32" s="137"/>
      <c r="F32" s="35"/>
      <c r="G32" s="36"/>
      <c r="H32" s="37"/>
      <c r="I32" s="35"/>
      <c r="J32" s="39"/>
    </row>
    <row r="33" spans="1:10" s="3" customFormat="1" x14ac:dyDescent="0.2">
      <c r="A33" s="2" t="s">
        <v>33</v>
      </c>
      <c r="B33" s="4">
        <v>44533</v>
      </c>
      <c r="C33" s="2" t="s">
        <v>306</v>
      </c>
      <c r="D33" s="2">
        <v>52</v>
      </c>
      <c r="E33" s="137">
        <f t="shared" si="0"/>
        <v>6105</v>
      </c>
      <c r="F33" s="10" t="s">
        <v>10</v>
      </c>
      <c r="G33" s="6"/>
      <c r="H33" s="30" t="s">
        <v>177</v>
      </c>
      <c r="I33" s="10" t="s">
        <v>12</v>
      </c>
      <c r="J33" s="48" t="s">
        <v>314</v>
      </c>
    </row>
    <row r="34" spans="1:10" s="3" customFormat="1" x14ac:dyDescent="0.2">
      <c r="A34" s="4" t="s">
        <v>33</v>
      </c>
      <c r="B34" s="4">
        <v>44533</v>
      </c>
      <c r="C34" s="2" t="s">
        <v>232</v>
      </c>
      <c r="D34" s="2">
        <v>9</v>
      </c>
      <c r="E34" s="137">
        <f t="shared" si="0"/>
        <v>1332</v>
      </c>
      <c r="F34" s="10" t="s">
        <v>21</v>
      </c>
      <c r="G34" s="6"/>
      <c r="H34" s="30" t="s">
        <v>273</v>
      </c>
      <c r="I34" s="10" t="s">
        <v>12</v>
      </c>
      <c r="J34" s="141" t="s">
        <v>18</v>
      </c>
    </row>
    <row r="35" spans="1:10" s="3" customFormat="1" x14ac:dyDescent="0.2">
      <c r="A35" s="4" t="s">
        <v>19</v>
      </c>
      <c r="B35" s="4">
        <v>44534</v>
      </c>
      <c r="C35" s="2" t="s">
        <v>309</v>
      </c>
      <c r="D35" s="2">
        <v>33</v>
      </c>
      <c r="E35" s="137">
        <f t="shared" si="0"/>
        <v>3996</v>
      </c>
      <c r="F35" s="10" t="s">
        <v>145</v>
      </c>
      <c r="G35" s="6"/>
      <c r="H35" s="30" t="s">
        <v>43</v>
      </c>
      <c r="I35" s="10" t="s">
        <v>196</v>
      </c>
      <c r="J35" s="138" t="s">
        <v>18</v>
      </c>
    </row>
    <row r="36" spans="1:10" s="3" customFormat="1" ht="13.5" customHeight="1" x14ac:dyDescent="0.2">
      <c r="A36" s="2" t="s">
        <v>8</v>
      </c>
      <c r="B36" s="4">
        <v>44538</v>
      </c>
      <c r="C36" s="2" t="s">
        <v>308</v>
      </c>
      <c r="D36" s="2">
        <v>22</v>
      </c>
      <c r="E36" s="137">
        <f t="shared" si="0"/>
        <v>2775</v>
      </c>
      <c r="F36" s="10" t="s">
        <v>10</v>
      </c>
      <c r="G36" s="6"/>
      <c r="H36" s="30" t="s">
        <v>28</v>
      </c>
      <c r="I36" s="10" t="s">
        <v>12</v>
      </c>
      <c r="J36" s="142" t="s">
        <v>13</v>
      </c>
    </row>
    <row r="37" spans="1:10" s="3" customFormat="1" x14ac:dyDescent="0.2">
      <c r="A37" s="2" t="s">
        <v>19</v>
      </c>
      <c r="B37" s="4">
        <v>44541</v>
      </c>
      <c r="C37" s="2" t="s">
        <v>309</v>
      </c>
      <c r="D37" s="2">
        <v>33</v>
      </c>
      <c r="E37" s="137">
        <f t="shared" si="0"/>
        <v>3996</v>
      </c>
      <c r="F37" s="10" t="s">
        <v>10</v>
      </c>
      <c r="H37" s="30" t="s">
        <v>62</v>
      </c>
      <c r="I37" s="10" t="s">
        <v>16</v>
      </c>
      <c r="J37" s="48" t="s">
        <v>18</v>
      </c>
    </row>
    <row r="38" spans="1:10" s="3" customFormat="1" x14ac:dyDescent="0.2">
      <c r="A38" s="2" t="s">
        <v>24</v>
      </c>
      <c r="B38" s="4">
        <v>44549</v>
      </c>
      <c r="C38" s="2" t="s">
        <v>269</v>
      </c>
      <c r="D38" s="2">
        <v>40</v>
      </c>
      <c r="E38" s="137">
        <f t="shared" si="0"/>
        <v>4773</v>
      </c>
      <c r="F38" s="10" t="s">
        <v>263</v>
      </c>
      <c r="H38" s="30" t="s">
        <v>41</v>
      </c>
      <c r="I38" s="10" t="s">
        <v>28</v>
      </c>
      <c r="J38" s="48" t="s">
        <v>105</v>
      </c>
    </row>
    <row r="39" spans="1:10" s="3" customFormat="1" ht="13.5" customHeight="1" x14ac:dyDescent="0.2">
      <c r="A39" s="2" t="s">
        <v>24</v>
      </c>
      <c r="B39" s="4">
        <v>44549</v>
      </c>
      <c r="C39" s="2" t="s">
        <v>232</v>
      </c>
      <c r="D39" s="2">
        <v>9</v>
      </c>
      <c r="E39" s="137">
        <f t="shared" si="0"/>
        <v>1332</v>
      </c>
      <c r="F39" s="10" t="s">
        <v>10</v>
      </c>
      <c r="G39" s="6"/>
      <c r="H39" s="30" t="s">
        <v>78</v>
      </c>
      <c r="I39" s="10" t="s">
        <v>16</v>
      </c>
      <c r="J39" s="48" t="s">
        <v>66</v>
      </c>
    </row>
    <row r="40" spans="1:10" s="38" customFormat="1" ht="15.75" x14ac:dyDescent="0.25">
      <c r="A40" s="33" t="s">
        <v>84</v>
      </c>
      <c r="C40" s="5"/>
      <c r="D40" s="5"/>
      <c r="E40" s="7"/>
      <c r="F40" s="35"/>
      <c r="G40" s="36"/>
      <c r="H40" s="37"/>
      <c r="I40" s="35"/>
      <c r="J40" s="39"/>
    </row>
    <row r="41" spans="1:10" s="3" customFormat="1" x14ac:dyDescent="0.2">
      <c r="A41" s="2" t="s">
        <v>29</v>
      </c>
      <c r="B41" s="4">
        <v>44200</v>
      </c>
      <c r="C41" s="2" t="s">
        <v>279</v>
      </c>
      <c r="D41" s="2">
        <v>23</v>
      </c>
      <c r="E41" s="137">
        <f t="shared" ref="E41" si="1">SUM(D41*111)+333</f>
        <v>2886</v>
      </c>
      <c r="F41" s="10" t="s">
        <v>21</v>
      </c>
      <c r="G41" s="6"/>
      <c r="H41" s="30" t="s">
        <v>51</v>
      </c>
      <c r="I41" s="10" t="s">
        <v>134</v>
      </c>
      <c r="J41" s="48" t="s">
        <v>105</v>
      </c>
    </row>
    <row r="42" spans="1:10" s="3" customFormat="1" x14ac:dyDescent="0.2">
      <c r="A42" s="2" t="s">
        <v>19</v>
      </c>
      <c r="B42" s="4">
        <v>44204</v>
      </c>
      <c r="C42" s="2" t="s">
        <v>279</v>
      </c>
      <c r="D42" s="2">
        <v>23</v>
      </c>
      <c r="E42" s="137">
        <f t="shared" ref="E42:E46" si="2">SUM(D42*111)+333</f>
        <v>2886</v>
      </c>
      <c r="F42" s="10" t="s">
        <v>259</v>
      </c>
      <c r="G42" s="6"/>
      <c r="H42" s="30" t="s">
        <v>49</v>
      </c>
      <c r="I42" s="10" t="s">
        <v>130</v>
      </c>
      <c r="J42" s="48" t="s">
        <v>13</v>
      </c>
    </row>
    <row r="43" spans="1:10" s="3" customFormat="1" x14ac:dyDescent="0.2">
      <c r="A43" s="2" t="s">
        <v>24</v>
      </c>
      <c r="B43" s="4">
        <v>44205</v>
      </c>
      <c r="C43" s="2" t="s">
        <v>232</v>
      </c>
      <c r="D43" s="2">
        <v>9</v>
      </c>
      <c r="E43" s="137">
        <f t="shared" si="2"/>
        <v>1332</v>
      </c>
      <c r="F43" s="10" t="s">
        <v>275</v>
      </c>
      <c r="G43" s="6"/>
      <c r="H43" s="30" t="s">
        <v>78</v>
      </c>
      <c r="I43" s="10" t="s">
        <v>16</v>
      </c>
      <c r="J43" s="48" t="s">
        <v>66</v>
      </c>
    </row>
    <row r="44" spans="1:10" s="3" customFormat="1" x14ac:dyDescent="0.2">
      <c r="A44" s="2" t="s">
        <v>19</v>
      </c>
      <c r="B44" s="4">
        <v>15</v>
      </c>
      <c r="C44" s="2" t="s">
        <v>315</v>
      </c>
      <c r="D44" s="2">
        <v>34</v>
      </c>
      <c r="E44" s="137">
        <f>SUM(D44*111)+333</f>
        <v>4107</v>
      </c>
      <c r="F44" s="10" t="s">
        <v>10</v>
      </c>
      <c r="G44" s="6"/>
      <c r="H44" s="30" t="s">
        <v>27</v>
      </c>
      <c r="I44" s="10" t="s">
        <v>16</v>
      </c>
      <c r="J44" s="48" t="s">
        <v>13</v>
      </c>
    </row>
    <row r="45" spans="1:10" s="3" customFormat="1" x14ac:dyDescent="0.2">
      <c r="A45" s="2" t="s">
        <v>24</v>
      </c>
      <c r="B45" s="4">
        <v>44212</v>
      </c>
      <c r="C45" s="2" t="s">
        <v>258</v>
      </c>
      <c r="D45" s="2">
        <v>30</v>
      </c>
      <c r="E45" s="137">
        <f t="shared" si="2"/>
        <v>3663</v>
      </c>
      <c r="F45" s="10" t="s">
        <v>246</v>
      </c>
      <c r="G45" s="6"/>
      <c r="H45" s="30" t="s">
        <v>40</v>
      </c>
      <c r="I45" s="10" t="s">
        <v>155</v>
      </c>
      <c r="J45" s="48" t="s">
        <v>105</v>
      </c>
    </row>
    <row r="46" spans="1:10" s="3" customFormat="1" ht="13.5" customHeight="1" x14ac:dyDescent="0.2">
      <c r="A46" s="2" t="s">
        <v>29</v>
      </c>
      <c r="B46" s="4">
        <v>44214</v>
      </c>
      <c r="C46" s="2" t="s">
        <v>232</v>
      </c>
      <c r="D46" s="2">
        <v>9</v>
      </c>
      <c r="E46" s="137">
        <f t="shared" si="2"/>
        <v>1332</v>
      </c>
      <c r="F46" s="10" t="s">
        <v>21</v>
      </c>
      <c r="G46" s="6"/>
      <c r="H46" s="30" t="s">
        <v>202</v>
      </c>
      <c r="I46" s="10" t="s">
        <v>12</v>
      </c>
      <c r="J46" s="48" t="s">
        <v>13</v>
      </c>
    </row>
    <row r="47" spans="1:10" s="3" customFormat="1" ht="15.75" x14ac:dyDescent="0.25">
      <c r="A47" s="33" t="s">
        <v>86</v>
      </c>
      <c r="B47" s="38"/>
      <c r="C47" s="5"/>
      <c r="D47" s="5"/>
      <c r="E47" s="7"/>
      <c r="F47" s="35"/>
      <c r="G47" s="36"/>
      <c r="H47" s="37"/>
      <c r="I47" s="35"/>
      <c r="J47" s="39"/>
    </row>
    <row r="48" spans="1:10" s="38" customFormat="1" ht="15.75" x14ac:dyDescent="0.25">
      <c r="A48" s="2" t="s">
        <v>19</v>
      </c>
      <c r="B48" s="4">
        <v>44232</v>
      </c>
      <c r="C48" s="2" t="s">
        <v>237</v>
      </c>
      <c r="D48" s="2">
        <v>30</v>
      </c>
      <c r="E48" s="137">
        <f t="shared" ref="E48:E53" si="3">SUM(D48*111)+333</f>
        <v>3663</v>
      </c>
      <c r="F48" s="10" t="s">
        <v>145</v>
      </c>
      <c r="G48" s="6"/>
      <c r="H48" s="30" t="s">
        <v>69</v>
      </c>
      <c r="I48" s="10" t="s">
        <v>44</v>
      </c>
      <c r="J48" s="48" t="s">
        <v>66</v>
      </c>
    </row>
    <row r="49" spans="1:15" s="3" customFormat="1" x14ac:dyDescent="0.2">
      <c r="A49" s="2" t="s">
        <v>24</v>
      </c>
      <c r="B49" s="4">
        <v>44598</v>
      </c>
      <c r="C49" s="2" t="s">
        <v>258</v>
      </c>
      <c r="D49" s="2">
        <v>30</v>
      </c>
      <c r="E49" s="137">
        <f t="shared" si="3"/>
        <v>3663</v>
      </c>
      <c r="F49" s="10" t="s">
        <v>316</v>
      </c>
      <c r="H49" s="30" t="s">
        <v>317</v>
      </c>
      <c r="I49" s="10" t="s">
        <v>238</v>
      </c>
      <c r="J49" s="48" t="s">
        <v>18</v>
      </c>
    </row>
    <row r="50" spans="1:15" s="3" customFormat="1" x14ac:dyDescent="0.2">
      <c r="A50" s="2" t="s">
        <v>8</v>
      </c>
      <c r="B50" s="4">
        <v>44236</v>
      </c>
      <c r="C50" s="2" t="s">
        <v>233</v>
      </c>
      <c r="D50" s="2">
        <v>23</v>
      </c>
      <c r="E50" s="137">
        <f t="shared" si="3"/>
        <v>2886</v>
      </c>
      <c r="F50" s="10" t="s">
        <v>10</v>
      </c>
      <c r="H50" s="30" t="s">
        <v>36</v>
      </c>
      <c r="I50" s="10" t="s">
        <v>12</v>
      </c>
      <c r="J50" s="48" t="s">
        <v>180</v>
      </c>
    </row>
    <row r="51" spans="1:15" s="3" customFormat="1" x14ac:dyDescent="0.2">
      <c r="A51" s="2" t="s">
        <v>19</v>
      </c>
      <c r="B51" s="4">
        <v>44239</v>
      </c>
      <c r="C51" s="2" t="s">
        <v>249</v>
      </c>
      <c r="D51" s="2">
        <v>29</v>
      </c>
      <c r="E51" s="137">
        <f t="shared" si="3"/>
        <v>3552</v>
      </c>
      <c r="F51" s="10" t="s">
        <v>21</v>
      </c>
      <c r="H51" s="30" t="s">
        <v>55</v>
      </c>
      <c r="I51" s="10" t="s">
        <v>44</v>
      </c>
      <c r="J51" s="48" t="s">
        <v>180</v>
      </c>
    </row>
    <row r="52" spans="1:15" s="3" customFormat="1" x14ac:dyDescent="0.2">
      <c r="A52" s="2" t="s">
        <v>24</v>
      </c>
      <c r="B52" s="4">
        <v>44240</v>
      </c>
      <c r="C52" s="2" t="s">
        <v>241</v>
      </c>
      <c r="D52" s="2">
        <v>35</v>
      </c>
      <c r="E52" s="137">
        <f t="shared" si="3"/>
        <v>4218</v>
      </c>
      <c r="F52" s="10" t="s">
        <v>263</v>
      </c>
      <c r="H52" s="30" t="s">
        <v>22</v>
      </c>
      <c r="I52" s="10" t="s">
        <v>68</v>
      </c>
      <c r="J52" s="48" t="s">
        <v>18</v>
      </c>
    </row>
    <row r="53" spans="1:15" s="3" customFormat="1" ht="13.5" customHeight="1" x14ac:dyDescent="0.2">
      <c r="A53" s="2" t="s">
        <v>8</v>
      </c>
      <c r="B53" s="4">
        <v>44243</v>
      </c>
      <c r="C53" s="2" t="s">
        <v>270</v>
      </c>
      <c r="D53" s="2">
        <v>28</v>
      </c>
      <c r="E53" s="137">
        <f t="shared" si="3"/>
        <v>3441</v>
      </c>
      <c r="F53" s="10" t="s">
        <v>10</v>
      </c>
      <c r="H53" s="30" t="s">
        <v>31</v>
      </c>
      <c r="I53" s="10" t="s">
        <v>12</v>
      </c>
      <c r="J53" s="48" t="s">
        <v>18</v>
      </c>
    </row>
    <row r="54" spans="1:15" s="3" customFormat="1" ht="13.5" customHeight="1" x14ac:dyDescent="0.2">
      <c r="A54" s="2" t="s">
        <v>151</v>
      </c>
      <c r="B54" s="4">
        <v>44647</v>
      </c>
      <c r="C54" s="2" t="s">
        <v>236</v>
      </c>
      <c r="D54" s="2">
        <v>36</v>
      </c>
      <c r="E54" s="137">
        <f>SUM(D54*111)+333</f>
        <v>4329</v>
      </c>
      <c r="F54" s="10" t="s">
        <v>21</v>
      </c>
      <c r="H54" s="30" t="s">
        <v>31</v>
      </c>
      <c r="I54" s="10" t="s">
        <v>12</v>
      </c>
      <c r="J54" s="48" t="s">
        <v>13</v>
      </c>
    </row>
    <row r="55" spans="1:15" s="3" customFormat="1" x14ac:dyDescent="0.2">
      <c r="A55" s="2" t="s">
        <v>33</v>
      </c>
      <c r="B55" s="4">
        <v>44617</v>
      </c>
      <c r="C55" s="2" t="s">
        <v>237</v>
      </c>
      <c r="D55" s="2">
        <v>30</v>
      </c>
      <c r="E55" s="137">
        <f>SUM(D55*111)+333</f>
        <v>3663</v>
      </c>
      <c r="F55" s="10" t="s">
        <v>21</v>
      </c>
      <c r="G55" s="6"/>
      <c r="H55" s="30" t="s">
        <v>36</v>
      </c>
      <c r="I55" s="10" t="s">
        <v>12</v>
      </c>
      <c r="J55" s="48" t="s">
        <v>18</v>
      </c>
    </row>
    <row r="56" spans="1:15" s="3" customFormat="1" ht="15.75" x14ac:dyDescent="0.25">
      <c r="A56" s="33" t="s">
        <v>87</v>
      </c>
      <c r="B56" s="38"/>
      <c r="C56" s="5"/>
      <c r="D56" s="5"/>
      <c r="E56" s="7"/>
      <c r="F56" s="35"/>
      <c r="G56" s="36"/>
      <c r="H56" s="37"/>
      <c r="I56" s="35"/>
      <c r="J56" s="39"/>
    </row>
    <row r="57" spans="1:15" s="38" customFormat="1" ht="15.75" x14ac:dyDescent="0.25">
      <c r="A57" s="2" t="s">
        <v>8</v>
      </c>
      <c r="B57" s="4">
        <v>44622</v>
      </c>
      <c r="C57" s="2" t="s">
        <v>318</v>
      </c>
      <c r="D57" s="2">
        <v>53</v>
      </c>
      <c r="E57" s="137">
        <f t="shared" ref="E57:E65" si="4">SUM(D57*111)+333</f>
        <v>6216</v>
      </c>
      <c r="F57" s="10" t="s">
        <v>10</v>
      </c>
      <c r="G57" s="6"/>
      <c r="H57" s="30" t="s">
        <v>68</v>
      </c>
      <c r="I57" s="10" t="s">
        <v>12</v>
      </c>
      <c r="J57" s="48" t="s">
        <v>13</v>
      </c>
    </row>
    <row r="58" spans="1:15" s="3" customFormat="1" x14ac:dyDescent="0.2">
      <c r="A58" s="2" t="s">
        <v>33</v>
      </c>
      <c r="B58" s="4">
        <v>44624</v>
      </c>
      <c r="C58" s="2" t="s">
        <v>240</v>
      </c>
      <c r="D58" s="2">
        <v>10</v>
      </c>
      <c r="E58" s="137">
        <f t="shared" si="4"/>
        <v>1443</v>
      </c>
      <c r="F58" s="10" t="s">
        <v>21</v>
      </c>
      <c r="H58" s="30" t="s">
        <v>143</v>
      </c>
      <c r="I58" s="10" t="s">
        <v>59</v>
      </c>
      <c r="J58" s="48" t="s">
        <v>180</v>
      </c>
    </row>
    <row r="59" spans="1:15" s="3" customFormat="1" ht="13.5" customHeight="1" x14ac:dyDescent="0.2">
      <c r="A59" s="4" t="s">
        <v>19</v>
      </c>
      <c r="B59" s="4">
        <v>44260</v>
      </c>
      <c r="C59" s="2" t="s">
        <v>269</v>
      </c>
      <c r="D59" s="2">
        <v>40</v>
      </c>
      <c r="E59" s="137">
        <f t="shared" si="4"/>
        <v>4773</v>
      </c>
      <c r="F59" s="10" t="s">
        <v>145</v>
      </c>
      <c r="G59" s="6"/>
      <c r="H59" s="30" t="s">
        <v>62</v>
      </c>
      <c r="I59" s="10" t="s">
        <v>16</v>
      </c>
      <c r="J59" s="48" t="s">
        <v>18</v>
      </c>
    </row>
    <row r="60" spans="1:15" s="3" customFormat="1" x14ac:dyDescent="0.2">
      <c r="A60" s="2" t="s">
        <v>24</v>
      </c>
      <c r="B60" s="4">
        <v>44626</v>
      </c>
      <c r="C60" s="2" t="s">
        <v>312</v>
      </c>
      <c r="D60" s="2">
        <v>18</v>
      </c>
      <c r="E60" s="137">
        <f t="shared" si="4"/>
        <v>2331</v>
      </c>
      <c r="F60" s="10" t="s">
        <v>10</v>
      </c>
      <c r="G60" s="6"/>
      <c r="H60" s="30" t="s">
        <v>197</v>
      </c>
      <c r="I60" s="10" t="s">
        <v>16</v>
      </c>
      <c r="J60" s="48" t="s">
        <v>18</v>
      </c>
    </row>
    <row r="61" spans="1:15" s="3" customFormat="1" x14ac:dyDescent="0.2">
      <c r="A61" s="2" t="s">
        <v>19</v>
      </c>
      <c r="B61" s="4">
        <v>44632</v>
      </c>
      <c r="C61" s="2" t="s">
        <v>236</v>
      </c>
      <c r="D61" s="2">
        <v>36</v>
      </c>
      <c r="E61" s="137">
        <f t="shared" ref="E61" si="5">SUM(D61*111)+333</f>
        <v>4329</v>
      </c>
      <c r="F61" s="10" t="s">
        <v>263</v>
      </c>
      <c r="G61" s="6"/>
      <c r="H61" s="30" t="s">
        <v>22</v>
      </c>
      <c r="I61" s="10" t="s">
        <v>44</v>
      </c>
      <c r="J61" s="48" t="s">
        <v>13</v>
      </c>
    </row>
    <row r="62" spans="1:15" s="3" customFormat="1" ht="13.5" customHeight="1" x14ac:dyDescent="0.2">
      <c r="A62" s="2" t="s">
        <v>24</v>
      </c>
      <c r="B62" s="4">
        <v>44633</v>
      </c>
      <c r="C62" s="2" t="s">
        <v>319</v>
      </c>
      <c r="D62" s="2">
        <v>34</v>
      </c>
      <c r="E62" s="137">
        <f t="shared" si="4"/>
        <v>4107</v>
      </c>
      <c r="F62" s="10" t="s">
        <v>10</v>
      </c>
      <c r="H62" s="30" t="s">
        <v>27</v>
      </c>
      <c r="I62" s="10" t="s">
        <v>16</v>
      </c>
      <c r="J62" s="48" t="s">
        <v>13</v>
      </c>
      <c r="O62" s="20"/>
    </row>
    <row r="63" spans="1:15" s="3" customFormat="1" ht="13.5" customHeight="1" x14ac:dyDescent="0.2">
      <c r="A63" s="4" t="s">
        <v>19</v>
      </c>
      <c r="B63" s="4">
        <v>44274</v>
      </c>
      <c r="C63" s="2" t="s">
        <v>279</v>
      </c>
      <c r="D63" s="2">
        <v>23</v>
      </c>
      <c r="E63" s="137">
        <f>SUM(D63*111)+333</f>
        <v>2886</v>
      </c>
      <c r="F63" s="10" t="s">
        <v>145</v>
      </c>
      <c r="H63" s="30" t="s">
        <v>320</v>
      </c>
      <c r="I63" s="10" t="s">
        <v>16</v>
      </c>
      <c r="J63" s="48" t="s">
        <v>105</v>
      </c>
    </row>
    <row r="64" spans="1:15" s="3" customFormat="1" ht="13.5" customHeight="1" x14ac:dyDescent="0.2">
      <c r="A64" s="4" t="s">
        <v>33</v>
      </c>
      <c r="B64" s="4">
        <v>44645</v>
      </c>
      <c r="C64" s="2" t="s">
        <v>232</v>
      </c>
      <c r="D64" s="2">
        <v>9</v>
      </c>
      <c r="E64" s="137">
        <f>SUM(D64*111)+333</f>
        <v>1332</v>
      </c>
      <c r="F64" s="10" t="s">
        <v>10</v>
      </c>
      <c r="H64" s="30" t="s">
        <v>11</v>
      </c>
      <c r="I64" s="10" t="s">
        <v>12</v>
      </c>
      <c r="J64" s="48" t="s">
        <v>18</v>
      </c>
    </row>
    <row r="65" spans="1:13" s="3" customFormat="1" ht="13.5" customHeight="1" x14ac:dyDescent="0.2">
      <c r="A65" s="2" t="s">
        <v>19</v>
      </c>
      <c r="B65" s="4">
        <v>44646</v>
      </c>
      <c r="C65" s="2" t="s">
        <v>269</v>
      </c>
      <c r="D65" s="2">
        <v>40</v>
      </c>
      <c r="E65" s="137">
        <f t="shared" si="4"/>
        <v>4773</v>
      </c>
      <c r="F65" s="10" t="s">
        <v>246</v>
      </c>
      <c r="H65" s="30" t="s">
        <v>321</v>
      </c>
      <c r="I65" s="10" t="s">
        <v>68</v>
      </c>
      <c r="J65" s="48" t="s">
        <v>105</v>
      </c>
    </row>
    <row r="66" spans="1:13" s="3" customFormat="1" ht="13.5" customHeight="1" x14ac:dyDescent="0.2">
      <c r="A66" s="2" t="s">
        <v>24</v>
      </c>
      <c r="B66" s="4">
        <v>44647</v>
      </c>
      <c r="C66" s="2" t="s">
        <v>241</v>
      </c>
      <c r="D66" s="2">
        <v>35</v>
      </c>
      <c r="E66" s="137">
        <f t="shared" ref="E66:E71" si="6">SUM(D66*111)+333</f>
        <v>4218</v>
      </c>
      <c r="F66" s="10" t="s">
        <v>263</v>
      </c>
      <c r="H66" s="30" t="s">
        <v>156</v>
      </c>
      <c r="I66" s="10" t="s">
        <v>143</v>
      </c>
      <c r="J66" s="48" t="s">
        <v>18</v>
      </c>
    </row>
    <row r="67" spans="1:13" s="3" customFormat="1" ht="15.75" x14ac:dyDescent="0.25">
      <c r="A67" s="33" t="s">
        <v>322</v>
      </c>
      <c r="B67" s="38"/>
      <c r="C67" s="5"/>
      <c r="D67" s="5"/>
      <c r="E67" s="7"/>
      <c r="F67" s="35"/>
      <c r="G67" s="36"/>
      <c r="H67" s="37"/>
      <c r="I67" s="35"/>
      <c r="J67" s="39"/>
    </row>
    <row r="68" spans="1:13" s="3" customFormat="1" ht="13.5" customHeight="1" x14ac:dyDescent="0.2">
      <c r="A68" s="4" t="s">
        <v>33</v>
      </c>
      <c r="B68" s="4">
        <v>44652</v>
      </c>
      <c r="C68" s="2" t="s">
        <v>323</v>
      </c>
      <c r="D68" s="2">
        <v>45</v>
      </c>
      <c r="E68" s="137">
        <f t="shared" si="6"/>
        <v>5328</v>
      </c>
      <c r="F68" s="10" t="s">
        <v>10</v>
      </c>
      <c r="H68" s="30" t="s">
        <v>44</v>
      </c>
      <c r="I68" s="10" t="s">
        <v>12</v>
      </c>
      <c r="J68" s="138" t="s">
        <v>13</v>
      </c>
    </row>
    <row r="69" spans="1:13" s="3" customFormat="1" ht="13.5" customHeight="1" x14ac:dyDescent="0.2">
      <c r="A69" s="2" t="s">
        <v>24</v>
      </c>
      <c r="B69" s="4">
        <v>44661</v>
      </c>
      <c r="C69" s="2" t="s">
        <v>324</v>
      </c>
      <c r="D69" s="2">
        <v>23</v>
      </c>
      <c r="E69" s="137">
        <f t="shared" si="6"/>
        <v>2886</v>
      </c>
      <c r="F69" s="10" t="s">
        <v>10</v>
      </c>
      <c r="H69" s="30" t="s">
        <v>68</v>
      </c>
      <c r="I69" s="10" t="s">
        <v>143</v>
      </c>
      <c r="J69" s="138" t="s">
        <v>18</v>
      </c>
    </row>
    <row r="70" spans="1:13" s="3" customFormat="1" ht="13.5" customHeight="1" x14ac:dyDescent="0.2">
      <c r="A70" s="2" t="s">
        <v>8</v>
      </c>
      <c r="B70" s="4">
        <v>44664</v>
      </c>
      <c r="C70" s="2" t="s">
        <v>270</v>
      </c>
      <c r="D70" s="2">
        <v>28</v>
      </c>
      <c r="E70" s="137">
        <f t="shared" si="6"/>
        <v>3441</v>
      </c>
      <c r="F70" s="10" t="s">
        <v>10</v>
      </c>
      <c r="H70" s="30" t="s">
        <v>31</v>
      </c>
      <c r="I70" s="10" t="s">
        <v>12</v>
      </c>
      <c r="J70" s="141" t="s">
        <v>13</v>
      </c>
    </row>
    <row r="71" spans="1:13" s="3" customFormat="1" ht="13.5" customHeight="1" x14ac:dyDescent="0.2">
      <c r="A71" s="2" t="s">
        <v>24</v>
      </c>
      <c r="B71" s="4">
        <v>44668</v>
      </c>
      <c r="C71" s="2" t="s">
        <v>264</v>
      </c>
      <c r="D71" s="2">
        <v>7</v>
      </c>
      <c r="E71" s="137">
        <f t="shared" si="6"/>
        <v>1110</v>
      </c>
      <c r="F71" s="10" t="s">
        <v>10</v>
      </c>
      <c r="H71" s="30" t="s">
        <v>68</v>
      </c>
      <c r="I71" s="10" t="s">
        <v>16</v>
      </c>
      <c r="J71" s="138" t="s">
        <v>105</v>
      </c>
      <c r="M71" s="20"/>
    </row>
    <row r="72" spans="1:13" s="3" customFormat="1" x14ac:dyDescent="0.2">
      <c r="A72" s="2"/>
      <c r="B72" s="4"/>
      <c r="C72" s="2"/>
      <c r="D72" s="104">
        <f>SUM(D4:D71)</f>
        <v>1647</v>
      </c>
      <c r="E72" s="104">
        <f>SUM(E4:E71)</f>
        <v>202774</v>
      </c>
      <c r="F72" s="10"/>
      <c r="H72" s="30"/>
      <c r="I72" s="10"/>
      <c r="J72" s="9"/>
      <c r="L72" s="20"/>
    </row>
    <row r="73" spans="1:13" s="3" customFormat="1" x14ac:dyDescent="0.2">
      <c r="A73" s="2"/>
      <c r="B73" s="4"/>
      <c r="C73" s="2"/>
      <c r="D73" s="104"/>
      <c r="E73" s="104"/>
      <c r="F73" s="10"/>
      <c r="H73" s="30"/>
      <c r="I73" s="10"/>
      <c r="J73" s="9"/>
      <c r="M73" s="20"/>
    </row>
    <row r="74" spans="1:13" s="19" customFormat="1" ht="15.75" x14ac:dyDescent="0.25">
      <c r="B74" s="19" t="s">
        <v>213</v>
      </c>
      <c r="E74" s="19" t="s">
        <v>215</v>
      </c>
      <c r="F74" s="13"/>
      <c r="G74" s="13"/>
      <c r="H74" s="13"/>
      <c r="J74" s="52"/>
    </row>
    <row r="75" spans="1:13" s="19" customFormat="1" ht="15.75" x14ac:dyDescent="0.25">
      <c r="B75" s="19" t="s">
        <v>95</v>
      </c>
      <c r="E75" s="19" t="s">
        <v>290</v>
      </c>
      <c r="F75" s="13"/>
      <c r="G75" s="13"/>
      <c r="H75" s="13"/>
      <c r="J75" s="52"/>
    </row>
    <row r="76" spans="1:13" s="19" customFormat="1" ht="15.75" x14ac:dyDescent="0.25">
      <c r="B76" s="19" t="s">
        <v>99</v>
      </c>
      <c r="E76" s="19" t="s">
        <v>291</v>
      </c>
      <c r="F76" s="13"/>
      <c r="G76" s="13"/>
      <c r="H76" s="13" t="s">
        <v>292</v>
      </c>
    </row>
    <row r="77" spans="1:13" x14ac:dyDescent="0.2">
      <c r="H77" s="30" t="s">
        <v>224</v>
      </c>
    </row>
    <row r="78" spans="1:13" x14ac:dyDescent="0.2">
      <c r="C78" s="3" t="s">
        <v>18</v>
      </c>
      <c r="D78" s="3" t="s">
        <v>214</v>
      </c>
      <c r="E78"/>
      <c r="F78" s="32" t="s">
        <v>92</v>
      </c>
      <c r="H78"/>
      <c r="J78" s="9" t="s">
        <v>224</v>
      </c>
    </row>
    <row r="79" spans="1:13" x14ac:dyDescent="0.2">
      <c r="C79" s="3" t="s">
        <v>66</v>
      </c>
      <c r="D79" s="3" t="s">
        <v>216</v>
      </c>
      <c r="F79" s="31" t="s">
        <v>217</v>
      </c>
    </row>
    <row r="80" spans="1:13" x14ac:dyDescent="0.2">
      <c r="B80" s="51"/>
      <c r="C80" s="3" t="s">
        <v>325</v>
      </c>
      <c r="D80" s="3" t="s">
        <v>326</v>
      </c>
      <c r="F80" s="31"/>
    </row>
    <row r="81" spans="1:13" x14ac:dyDescent="0.2">
      <c r="B81" s="51"/>
      <c r="C81" s="3" t="s">
        <v>37</v>
      </c>
      <c r="D81" s="3" t="s">
        <v>219</v>
      </c>
      <c r="F81" s="31"/>
    </row>
    <row r="82" spans="1:13" x14ac:dyDescent="0.2">
      <c r="B82" s="51"/>
      <c r="C82" s="3" t="s">
        <v>105</v>
      </c>
      <c r="D82" s="3" t="s">
        <v>220</v>
      </c>
      <c r="F82" s="31"/>
    </row>
    <row r="83" spans="1:13" x14ac:dyDescent="0.2">
      <c r="B83" s="51"/>
      <c r="C83" s="3" t="s">
        <v>180</v>
      </c>
      <c r="D83" s="3" t="s">
        <v>221</v>
      </c>
      <c r="F83" s="31"/>
      <c r="M83" s="9"/>
    </row>
    <row r="84" spans="1:13" x14ac:dyDescent="0.2">
      <c r="C84" s="3" t="s">
        <v>13</v>
      </c>
      <c r="D84" t="s">
        <v>223</v>
      </c>
    </row>
    <row r="85" spans="1:13" x14ac:dyDescent="0.2">
      <c r="C85" s="3"/>
    </row>
    <row r="86" spans="1:13" hidden="1" x14ac:dyDescent="0.2">
      <c r="C86" s="3"/>
    </row>
    <row r="87" spans="1:13" hidden="1" x14ac:dyDescent="0.2">
      <c r="C87" s="3"/>
    </row>
    <row r="88" spans="1:13" hidden="1" x14ac:dyDescent="0.2">
      <c r="E88" s="41">
        <f>SUM(E4:E21)</f>
        <v>53502</v>
      </c>
    </row>
    <row r="89" spans="1:13" s="9" customFormat="1" hidden="1" x14ac:dyDescent="0.2">
      <c r="A89" s="2"/>
      <c r="B89"/>
      <c r="C89"/>
      <c r="D89"/>
      <c r="E89" s="8"/>
      <c r="F89" s="21"/>
      <c r="G89"/>
      <c r="H89" s="30"/>
      <c r="I89" s="27"/>
      <c r="K89"/>
      <c r="L89"/>
      <c r="M89"/>
    </row>
    <row r="90" spans="1:13" s="9" customFormat="1" hidden="1" x14ac:dyDescent="0.2">
      <c r="A90" s="2"/>
      <c r="B90"/>
      <c r="C90" s="40" t="s">
        <v>112</v>
      </c>
      <c r="D90"/>
      <c r="E90" s="41">
        <f>E88*0.06</f>
        <v>3210.12</v>
      </c>
      <c r="F90" s="21"/>
      <c r="G90"/>
      <c r="H90" s="30"/>
      <c r="I90" s="27"/>
      <c r="K90"/>
      <c r="L90"/>
      <c r="M90"/>
    </row>
    <row r="91" spans="1:13" s="9" customFormat="1" hidden="1" x14ac:dyDescent="0.2">
      <c r="A91" s="2"/>
      <c r="B91"/>
      <c r="C91"/>
      <c r="D91"/>
      <c r="E91" s="8"/>
      <c r="F91" s="21"/>
      <c r="G91"/>
      <c r="H91" s="30"/>
      <c r="I91" s="27"/>
      <c r="K91"/>
      <c r="L91"/>
      <c r="M91"/>
    </row>
    <row r="92" spans="1:13" s="9" customFormat="1" hidden="1" x14ac:dyDescent="0.2">
      <c r="A92" s="2"/>
      <c r="B92"/>
      <c r="C92" s="42" t="s">
        <v>113</v>
      </c>
      <c r="D92" s="43"/>
      <c r="E92" s="44">
        <f>E88+E90</f>
        <v>56712.12</v>
      </c>
      <c r="F92" s="21"/>
      <c r="G92"/>
      <c r="H92" s="30"/>
      <c r="I92" s="27"/>
      <c r="K92"/>
      <c r="L92"/>
      <c r="M92"/>
    </row>
    <row r="93" spans="1:13" s="9" customFormat="1" hidden="1" x14ac:dyDescent="0.2">
      <c r="A93" s="2"/>
      <c r="B93"/>
      <c r="C93"/>
      <c r="D93"/>
      <c r="E93" s="8"/>
      <c r="F93" s="21"/>
      <c r="G93"/>
      <c r="H93" s="30"/>
      <c r="I93" s="27"/>
      <c r="K93"/>
      <c r="L93"/>
      <c r="M93"/>
    </row>
    <row r="94" spans="1:13" s="9" customFormat="1" hidden="1" x14ac:dyDescent="0.2">
      <c r="A94" s="2"/>
      <c r="B94"/>
      <c r="C94"/>
      <c r="D94"/>
      <c r="E94" s="8"/>
      <c r="F94" s="21"/>
      <c r="G94"/>
      <c r="H94" s="30"/>
      <c r="I94" s="27"/>
      <c r="K94"/>
      <c r="L94"/>
      <c r="M94"/>
    </row>
    <row r="95" spans="1:13" s="9" customFormat="1" hidden="1" x14ac:dyDescent="0.2">
      <c r="A95" s="2"/>
      <c r="B95"/>
      <c r="C95"/>
      <c r="D95"/>
      <c r="E95" s="8"/>
      <c r="F95" s="21"/>
      <c r="G95"/>
      <c r="H95" s="30"/>
      <c r="I95" s="27"/>
      <c r="K95"/>
      <c r="L95"/>
      <c r="M95"/>
    </row>
    <row r="96" spans="1:13" s="9" customFormat="1" hidden="1" x14ac:dyDescent="0.2">
      <c r="A96" s="2"/>
      <c r="B96"/>
      <c r="C96" s="3"/>
      <c r="D96" s="3" t="s">
        <v>114</v>
      </c>
      <c r="E96" s="20" t="s">
        <v>115</v>
      </c>
      <c r="F96" s="45" t="s">
        <v>116</v>
      </c>
      <c r="G96"/>
      <c r="H96" s="30"/>
      <c r="I96" s="27"/>
      <c r="K96"/>
      <c r="L96"/>
      <c r="M96"/>
    </row>
    <row r="97" spans="1:13" s="9" customFormat="1" hidden="1" x14ac:dyDescent="0.2">
      <c r="A97" s="2"/>
      <c r="B97"/>
      <c r="C97"/>
      <c r="D97"/>
      <c r="E97" s="8"/>
      <c r="F97" s="21"/>
      <c r="G97"/>
      <c r="H97" s="30"/>
      <c r="I97" s="27"/>
      <c r="K97"/>
      <c r="L97"/>
      <c r="M97"/>
    </row>
    <row r="98" spans="1:13" s="9" customFormat="1" hidden="1" x14ac:dyDescent="0.2">
      <c r="A98" s="2"/>
      <c r="B98"/>
      <c r="C98" t="s">
        <v>295</v>
      </c>
      <c r="D98" s="8"/>
      <c r="E98" s="8">
        <f>D98*0.06</f>
        <v>0</v>
      </c>
      <c r="F98" s="110">
        <f>SUM(D98:E98)</f>
        <v>0</v>
      </c>
      <c r="G98"/>
      <c r="H98" s="30"/>
      <c r="I98" s="111" t="s">
        <v>296</v>
      </c>
      <c r="K98"/>
      <c r="L98"/>
      <c r="M98"/>
    </row>
    <row r="99" spans="1:13" s="9" customFormat="1" hidden="1" x14ac:dyDescent="0.2">
      <c r="A99" s="2"/>
      <c r="B99"/>
      <c r="C99" t="s">
        <v>297</v>
      </c>
      <c r="D99" s="8">
        <f>E13+E21</f>
        <v>9213</v>
      </c>
      <c r="E99" s="8">
        <f>D99*0.06</f>
        <v>552.78</v>
      </c>
      <c r="F99" s="110">
        <f>SUM(D99:E99)</f>
        <v>9765.7800000000007</v>
      </c>
      <c r="G99"/>
      <c r="H99" s="30"/>
      <c r="I99" s="111" t="s">
        <v>230</v>
      </c>
      <c r="K99"/>
      <c r="L99"/>
      <c r="M99"/>
    </row>
    <row r="100" spans="1:13" s="9" customFormat="1" hidden="1" x14ac:dyDescent="0.2">
      <c r="A100" s="2"/>
      <c r="B100"/>
      <c r="C100" s="3" t="s">
        <v>298</v>
      </c>
      <c r="D100" s="8">
        <f>E4+E5+E7+E9+E12+E16+E17+E19</f>
        <v>24975</v>
      </c>
      <c r="E100" s="8">
        <f>D100*0.06</f>
        <v>1498.5</v>
      </c>
      <c r="F100" s="110">
        <f>SUM(D100:E100)</f>
        <v>26473.5</v>
      </c>
      <c r="G100"/>
      <c r="H100" s="30"/>
      <c r="I100" s="112" t="s">
        <v>226</v>
      </c>
      <c r="K100"/>
      <c r="L100"/>
      <c r="M100"/>
    </row>
    <row r="101" spans="1:13" s="9" customFormat="1" hidden="1" x14ac:dyDescent="0.2">
      <c r="A101" s="2"/>
      <c r="B101"/>
      <c r="C101" s="3" t="s">
        <v>299</v>
      </c>
      <c r="D101" s="8">
        <f>E8+E11+E15+E18+E20</f>
        <v>15651</v>
      </c>
      <c r="E101" s="8">
        <f>D101*0.06</f>
        <v>939.06</v>
      </c>
      <c r="F101" s="110">
        <f>SUM(D101:E101)</f>
        <v>16590.060000000001</v>
      </c>
      <c r="G101"/>
      <c r="H101" s="30"/>
      <c r="I101" s="112" t="s">
        <v>228</v>
      </c>
      <c r="K101"/>
      <c r="L101"/>
      <c r="M101"/>
    </row>
    <row r="102" spans="1:13" s="9" customFormat="1" hidden="1" x14ac:dyDescent="0.2">
      <c r="A102" s="2"/>
      <c r="B102"/>
      <c r="C102" s="3" t="s">
        <v>300</v>
      </c>
      <c r="D102" s="8">
        <f>E14</f>
        <v>3663</v>
      </c>
      <c r="E102" s="8">
        <f>D102*0.06</f>
        <v>219.78</v>
      </c>
      <c r="F102" s="110">
        <f>SUM(D102:E102)</f>
        <v>3882.78</v>
      </c>
      <c r="G102"/>
      <c r="H102" s="30"/>
      <c r="I102" s="112" t="s">
        <v>227</v>
      </c>
      <c r="K102"/>
      <c r="L102"/>
      <c r="M102"/>
    </row>
    <row r="103" spans="1:13" s="9" customFormat="1" hidden="1" x14ac:dyDescent="0.2">
      <c r="A103" s="2"/>
      <c r="B103"/>
      <c r="C103" s="3"/>
      <c r="D103" s="109">
        <f>SUM(D98:D102)</f>
        <v>53502</v>
      </c>
      <c r="E103" s="109">
        <f>SUM(E98:E102)</f>
        <v>3210.12</v>
      </c>
      <c r="F103" s="109">
        <f>SUM(F98:F102)</f>
        <v>56712.119999999995</v>
      </c>
      <c r="G103"/>
      <c r="H103" s="30"/>
      <c r="I103" s="27"/>
      <c r="K103"/>
      <c r="L103"/>
      <c r="M103"/>
    </row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workbookViewId="0">
      <selection activeCell="E4" sqref="E4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.28515625" customWidth="1"/>
    <col min="13" max="13" width="12.28515625" bestFit="1" customWidth="1"/>
  </cols>
  <sheetData>
    <row r="1" spans="1:10" s="18" customFormat="1" ht="21.75" customHeight="1" x14ac:dyDescent="0.3">
      <c r="A1" s="15" t="s">
        <v>327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24</v>
      </c>
      <c r="B4" s="4">
        <v>44073</v>
      </c>
      <c r="C4" s="2" t="s">
        <v>261</v>
      </c>
      <c r="D4" s="2">
        <v>9</v>
      </c>
      <c r="E4" s="7">
        <f>SUM(D4*108)+324</f>
        <v>1296</v>
      </c>
      <c r="F4" s="10" t="s">
        <v>21</v>
      </c>
      <c r="G4" s="6"/>
      <c r="H4" s="30" t="s">
        <v>56</v>
      </c>
      <c r="I4" s="10" t="s">
        <v>28</v>
      </c>
      <c r="J4" s="47" t="s">
        <v>105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x14ac:dyDescent="0.2">
      <c r="A6" s="2" t="s">
        <v>24</v>
      </c>
      <c r="B6" s="4">
        <v>44080</v>
      </c>
      <c r="C6" s="2" t="s">
        <v>234</v>
      </c>
      <c r="D6" s="2">
        <v>11</v>
      </c>
      <c r="E6" s="7">
        <f t="shared" ref="E6:E12" si="0">SUM(D6*108)+324</f>
        <v>1512</v>
      </c>
      <c r="F6" s="10" t="s">
        <v>26</v>
      </c>
      <c r="G6" s="6"/>
      <c r="H6" s="30" t="s">
        <v>154</v>
      </c>
      <c r="I6" s="10" t="s">
        <v>41</v>
      </c>
      <c r="J6" s="47" t="s">
        <v>105</v>
      </c>
    </row>
    <row r="7" spans="1:10" s="3" customFormat="1" x14ac:dyDescent="0.2">
      <c r="A7" s="2" t="s">
        <v>8</v>
      </c>
      <c r="B7" s="4">
        <v>44083</v>
      </c>
      <c r="C7" s="2" t="s">
        <v>312</v>
      </c>
      <c r="D7" s="2">
        <v>18</v>
      </c>
      <c r="E7" s="7">
        <f t="shared" si="0"/>
        <v>2268</v>
      </c>
      <c r="F7" s="10" t="s">
        <v>10</v>
      </c>
      <c r="G7" s="6"/>
      <c r="H7" s="30" t="s">
        <v>51</v>
      </c>
      <c r="I7" s="10" t="s">
        <v>12</v>
      </c>
      <c r="J7" s="47" t="s">
        <v>13</v>
      </c>
    </row>
    <row r="8" spans="1:10" s="3" customFormat="1" x14ac:dyDescent="0.2">
      <c r="A8" s="2" t="s">
        <v>8</v>
      </c>
      <c r="B8" s="4">
        <v>44090</v>
      </c>
      <c r="C8" s="2" t="s">
        <v>328</v>
      </c>
      <c r="D8" s="2">
        <v>39</v>
      </c>
      <c r="E8" s="7">
        <f t="shared" si="0"/>
        <v>4536</v>
      </c>
      <c r="F8" s="10" t="s">
        <v>10</v>
      </c>
      <c r="G8" s="6"/>
      <c r="H8" s="30" t="s">
        <v>73</v>
      </c>
      <c r="I8" s="10" t="s">
        <v>12</v>
      </c>
      <c r="J8" s="47" t="s">
        <v>13</v>
      </c>
    </row>
    <row r="9" spans="1:10" s="3" customFormat="1" x14ac:dyDescent="0.2">
      <c r="A9" s="2" t="s">
        <v>19</v>
      </c>
      <c r="B9" s="4">
        <v>44093</v>
      </c>
      <c r="C9" s="2" t="s">
        <v>240</v>
      </c>
      <c r="D9" s="2">
        <v>10</v>
      </c>
      <c r="E9" s="7">
        <f t="shared" si="0"/>
        <v>1404</v>
      </c>
      <c r="F9" s="10" t="s">
        <v>26</v>
      </c>
      <c r="G9" s="6"/>
      <c r="H9" s="30" t="s">
        <v>125</v>
      </c>
      <c r="I9" s="10" t="s">
        <v>123</v>
      </c>
      <c r="J9" s="47" t="s">
        <v>18</v>
      </c>
    </row>
    <row r="10" spans="1:10" s="3" customFormat="1" x14ac:dyDescent="0.2">
      <c r="A10" s="2" t="s">
        <v>19</v>
      </c>
      <c r="B10" s="4">
        <v>44093</v>
      </c>
      <c r="C10" s="2" t="s">
        <v>305</v>
      </c>
      <c r="D10" s="2">
        <v>23</v>
      </c>
      <c r="E10" s="7">
        <f t="shared" si="0"/>
        <v>2808</v>
      </c>
      <c r="F10" s="10" t="s">
        <v>21</v>
      </c>
      <c r="G10" s="6"/>
      <c r="H10" s="30" t="s">
        <v>123</v>
      </c>
      <c r="I10" s="10" t="s">
        <v>31</v>
      </c>
      <c r="J10" s="47" t="s">
        <v>105</v>
      </c>
    </row>
    <row r="11" spans="1:10" s="3" customFormat="1" x14ac:dyDescent="0.2">
      <c r="A11" s="2" t="s">
        <v>24</v>
      </c>
      <c r="B11" s="4">
        <v>44094</v>
      </c>
      <c r="C11" s="2" t="s">
        <v>329</v>
      </c>
      <c r="D11" s="2">
        <v>44</v>
      </c>
      <c r="E11" s="7">
        <f t="shared" si="0"/>
        <v>5076</v>
      </c>
      <c r="F11" s="10" t="s">
        <v>10</v>
      </c>
      <c r="G11" s="6"/>
      <c r="H11" s="30" t="s">
        <v>41</v>
      </c>
      <c r="I11" s="10" t="s">
        <v>16</v>
      </c>
      <c r="J11" s="47" t="s">
        <v>13</v>
      </c>
    </row>
    <row r="12" spans="1:10" s="3" customFormat="1" x14ac:dyDescent="0.2">
      <c r="A12" s="4" t="s">
        <v>24</v>
      </c>
      <c r="B12" s="4">
        <v>44101</v>
      </c>
      <c r="C12" s="2" t="s">
        <v>313</v>
      </c>
      <c r="D12" s="2">
        <v>38</v>
      </c>
      <c r="E12" s="7">
        <f t="shared" si="0"/>
        <v>4428</v>
      </c>
      <c r="F12" s="10" t="s">
        <v>10</v>
      </c>
      <c r="G12" s="6"/>
      <c r="H12" s="30" t="s">
        <v>123</v>
      </c>
      <c r="I12" s="10" t="s">
        <v>16</v>
      </c>
      <c r="J12" s="47" t="s">
        <v>13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4" t="s">
        <v>19</v>
      </c>
      <c r="B14" s="4">
        <v>44107</v>
      </c>
      <c r="C14" s="2" t="s">
        <v>240</v>
      </c>
      <c r="D14" s="2">
        <v>10</v>
      </c>
      <c r="E14" s="7">
        <f t="shared" ref="E14" si="1">SUM(D14*108)+324</f>
        <v>1404</v>
      </c>
      <c r="F14" s="10" t="s">
        <v>21</v>
      </c>
      <c r="G14" s="6"/>
      <c r="H14" s="30" t="s">
        <v>27</v>
      </c>
      <c r="I14" s="10" t="s">
        <v>73</v>
      </c>
      <c r="J14" s="47" t="s">
        <v>105</v>
      </c>
    </row>
    <row r="15" spans="1:10" s="3" customFormat="1" x14ac:dyDescent="0.2">
      <c r="A15" s="4" t="s">
        <v>24</v>
      </c>
      <c r="B15" s="4">
        <v>44108</v>
      </c>
      <c r="C15" s="2" t="s">
        <v>310</v>
      </c>
      <c r="D15" s="2">
        <v>12</v>
      </c>
      <c r="E15" s="7">
        <f t="shared" ref="E15:E20" si="2">SUM(D15*108)+324</f>
        <v>1620</v>
      </c>
      <c r="F15" s="10" t="s">
        <v>10</v>
      </c>
      <c r="G15" s="6"/>
      <c r="H15" s="30" t="s">
        <v>44</v>
      </c>
      <c r="I15" s="10" t="s">
        <v>143</v>
      </c>
      <c r="J15" s="47" t="s">
        <v>13</v>
      </c>
    </row>
    <row r="16" spans="1:10" s="3" customFormat="1" ht="13.5" customHeight="1" x14ac:dyDescent="0.2">
      <c r="A16" s="2" t="s">
        <v>24</v>
      </c>
      <c r="B16" s="4">
        <v>44115</v>
      </c>
      <c r="C16" s="2" t="s">
        <v>330</v>
      </c>
      <c r="D16" s="2">
        <v>13</v>
      </c>
      <c r="E16" s="7">
        <f>SUM(D16*108)+324</f>
        <v>1728</v>
      </c>
      <c r="F16" s="10" t="s">
        <v>26</v>
      </c>
      <c r="G16" s="6"/>
      <c r="H16" s="30" t="s">
        <v>43</v>
      </c>
      <c r="I16" s="10" t="s">
        <v>23</v>
      </c>
      <c r="J16" s="47" t="s">
        <v>180</v>
      </c>
    </row>
    <row r="17" spans="1:13" s="3" customFormat="1" x14ac:dyDescent="0.2">
      <c r="A17" s="2" t="s">
        <v>24</v>
      </c>
      <c r="B17" s="4">
        <v>44115</v>
      </c>
      <c r="C17" s="2" t="s">
        <v>312</v>
      </c>
      <c r="D17" s="2">
        <v>18</v>
      </c>
      <c r="E17" s="7">
        <f t="shared" si="2"/>
        <v>2268</v>
      </c>
      <c r="F17" s="10" t="s">
        <v>10</v>
      </c>
      <c r="G17" s="6"/>
      <c r="H17" s="30" t="s">
        <v>197</v>
      </c>
      <c r="I17" s="10" t="s">
        <v>16</v>
      </c>
      <c r="J17" s="47" t="s">
        <v>13</v>
      </c>
    </row>
    <row r="18" spans="1:13" s="3" customFormat="1" x14ac:dyDescent="0.2">
      <c r="A18" s="2" t="s">
        <v>29</v>
      </c>
      <c r="B18" s="4">
        <v>44124</v>
      </c>
      <c r="C18" s="2" t="s">
        <v>261</v>
      </c>
      <c r="D18" s="2">
        <v>9</v>
      </c>
      <c r="E18" s="7">
        <f>SUM(D18*108)+324</f>
        <v>1296</v>
      </c>
      <c r="F18" s="10" t="s">
        <v>21</v>
      </c>
      <c r="G18" s="6"/>
      <c r="H18" s="30" t="s">
        <v>143</v>
      </c>
      <c r="I18" s="10" t="s">
        <v>59</v>
      </c>
      <c r="J18" s="47" t="s">
        <v>105</v>
      </c>
    </row>
    <row r="19" spans="1:13" s="3" customFormat="1" ht="13.5" customHeight="1" x14ac:dyDescent="0.2">
      <c r="A19" s="2" t="s">
        <v>24</v>
      </c>
      <c r="B19" s="4">
        <v>44129</v>
      </c>
      <c r="C19" s="2" t="s">
        <v>264</v>
      </c>
      <c r="D19" s="2">
        <v>6</v>
      </c>
      <c r="E19" s="7">
        <f>SUM(D19*108)+324</f>
        <v>972</v>
      </c>
      <c r="F19" s="10" t="s">
        <v>26</v>
      </c>
      <c r="G19" s="6"/>
      <c r="H19" s="30" t="s">
        <v>156</v>
      </c>
      <c r="I19" s="10" t="s">
        <v>31</v>
      </c>
      <c r="J19" s="47" t="s">
        <v>325</v>
      </c>
    </row>
    <row r="20" spans="1:13" s="3" customFormat="1" x14ac:dyDescent="0.2">
      <c r="A20" s="2" t="s">
        <v>8</v>
      </c>
      <c r="B20" s="4">
        <v>44132</v>
      </c>
      <c r="C20" s="2" t="s">
        <v>305</v>
      </c>
      <c r="D20" s="2">
        <v>23</v>
      </c>
      <c r="E20" s="7">
        <f t="shared" si="2"/>
        <v>2808</v>
      </c>
      <c r="F20" s="10" t="s">
        <v>10</v>
      </c>
      <c r="H20" s="30" t="s">
        <v>28</v>
      </c>
      <c r="I20" s="10" t="s">
        <v>12</v>
      </c>
      <c r="J20" s="47" t="s">
        <v>13</v>
      </c>
    </row>
    <row r="21" spans="1:13" s="3" customFormat="1" ht="13.5" customHeight="1" x14ac:dyDescent="0.2">
      <c r="A21" s="2" t="s">
        <v>151</v>
      </c>
      <c r="B21" s="4">
        <v>44133</v>
      </c>
      <c r="C21" s="2" t="s">
        <v>261</v>
      </c>
      <c r="D21" s="2">
        <v>9</v>
      </c>
      <c r="E21" s="7">
        <f>SUM(D21*108)+324</f>
        <v>1296</v>
      </c>
      <c r="F21" s="10" t="s">
        <v>26</v>
      </c>
      <c r="G21" s="6"/>
      <c r="H21" s="30" t="s">
        <v>307</v>
      </c>
      <c r="I21" s="10" t="s">
        <v>331</v>
      </c>
      <c r="J21" s="47" t="s">
        <v>13</v>
      </c>
    </row>
    <row r="22" spans="1:13" s="3" customFormat="1" x14ac:dyDescent="0.2">
      <c r="A22" s="2"/>
      <c r="B22" s="4"/>
      <c r="C22" s="2"/>
      <c r="D22" s="104">
        <f>SUM(D4:D21)</f>
        <v>292</v>
      </c>
      <c r="E22" s="104">
        <f>SUM(E4:E21)</f>
        <v>36720</v>
      </c>
      <c r="F22" s="10"/>
      <c r="H22" s="30"/>
      <c r="I22" s="10"/>
      <c r="J22" s="9"/>
      <c r="L22" s="20"/>
    </row>
    <row r="23" spans="1:13" s="3" customFormat="1" x14ac:dyDescent="0.2">
      <c r="A23" s="2"/>
      <c r="B23" s="4"/>
      <c r="C23" s="2"/>
      <c r="D23" s="104"/>
      <c r="E23" s="104"/>
      <c r="F23" s="10"/>
      <c r="H23" s="30"/>
      <c r="I23" s="10"/>
      <c r="J23" s="9"/>
      <c r="M23" s="20"/>
    </row>
    <row r="24" spans="1:13" s="19" customFormat="1" ht="15.75" x14ac:dyDescent="0.25">
      <c r="B24" s="19" t="s">
        <v>213</v>
      </c>
      <c r="E24" s="19" t="s">
        <v>332</v>
      </c>
      <c r="F24" s="13"/>
      <c r="G24" s="13"/>
      <c r="H24" s="13"/>
      <c r="J24" s="52"/>
    </row>
    <row r="25" spans="1:13" s="19" customFormat="1" ht="15.75" x14ac:dyDescent="0.25">
      <c r="B25" s="19" t="s">
        <v>95</v>
      </c>
      <c r="E25" s="19" t="s">
        <v>333</v>
      </c>
      <c r="F25" s="13"/>
      <c r="G25" s="13"/>
      <c r="H25" s="13"/>
      <c r="J25" s="52"/>
    </row>
    <row r="26" spans="1:13" s="19" customFormat="1" ht="15.75" x14ac:dyDescent="0.25">
      <c r="B26" s="19" t="s">
        <v>99</v>
      </c>
      <c r="E26" s="19" t="s">
        <v>291</v>
      </c>
      <c r="F26" s="13"/>
      <c r="G26" s="13"/>
      <c r="H26" s="13" t="s">
        <v>292</v>
      </c>
    </row>
    <row r="28" spans="1:13" x14ac:dyDescent="0.2">
      <c r="C28" s="3" t="s">
        <v>18</v>
      </c>
      <c r="D28" s="3" t="s">
        <v>214</v>
      </c>
      <c r="E28"/>
      <c r="F28" s="32" t="s">
        <v>92</v>
      </c>
      <c r="H28"/>
      <c r="J28" s="9" t="s">
        <v>224</v>
      </c>
    </row>
    <row r="29" spans="1:13" x14ac:dyDescent="0.2">
      <c r="C29" s="3" t="s">
        <v>66</v>
      </c>
      <c r="D29" s="3" t="s">
        <v>216</v>
      </c>
      <c r="F29" s="31" t="s">
        <v>217</v>
      </c>
    </row>
    <row r="30" spans="1:13" x14ac:dyDescent="0.2">
      <c r="B30" s="51"/>
      <c r="C30" s="3" t="s">
        <v>325</v>
      </c>
      <c r="D30" s="3" t="s">
        <v>326</v>
      </c>
      <c r="F30" s="31"/>
    </row>
    <row r="31" spans="1:13" x14ac:dyDescent="0.2">
      <c r="B31" s="51"/>
      <c r="C31" s="3" t="s">
        <v>37</v>
      </c>
      <c r="D31" s="3" t="s">
        <v>219</v>
      </c>
      <c r="F31" s="31"/>
    </row>
    <row r="32" spans="1:13" x14ac:dyDescent="0.2">
      <c r="B32" s="51"/>
      <c r="C32" s="3" t="s">
        <v>105</v>
      </c>
      <c r="D32" s="3" t="s">
        <v>220</v>
      </c>
      <c r="F32" s="31"/>
    </row>
    <row r="33" spans="1:13" x14ac:dyDescent="0.2">
      <c r="B33" s="51"/>
      <c r="C33" s="3" t="s">
        <v>180</v>
      </c>
      <c r="D33" s="3" t="s">
        <v>221</v>
      </c>
      <c r="F33" s="31"/>
    </row>
    <row r="34" spans="1:13" x14ac:dyDescent="0.2">
      <c r="C34" s="3" t="s">
        <v>13</v>
      </c>
      <c r="D34" t="s">
        <v>223</v>
      </c>
    </row>
    <row r="35" spans="1:13" x14ac:dyDescent="0.2">
      <c r="C35" s="3"/>
    </row>
    <row r="36" spans="1:13" hidden="1" x14ac:dyDescent="0.2">
      <c r="C36" s="3"/>
    </row>
    <row r="37" spans="1:13" hidden="1" x14ac:dyDescent="0.2">
      <c r="C37" s="3"/>
    </row>
    <row r="38" spans="1:13" hidden="1" x14ac:dyDescent="0.2">
      <c r="E38" s="41">
        <f>SUM(E4:E21)</f>
        <v>36720</v>
      </c>
    </row>
    <row r="39" spans="1:13" s="9" customFormat="1" hidden="1" x14ac:dyDescent="0.2">
      <c r="A39" s="2"/>
      <c r="B39"/>
      <c r="C39"/>
      <c r="D39"/>
      <c r="E39" s="8"/>
      <c r="F39" s="21"/>
      <c r="G39"/>
      <c r="H39" s="30"/>
      <c r="I39" s="27"/>
      <c r="K39"/>
      <c r="L39"/>
      <c r="M39"/>
    </row>
    <row r="40" spans="1:13" s="9" customFormat="1" hidden="1" x14ac:dyDescent="0.2">
      <c r="A40" s="2"/>
      <c r="B40"/>
      <c r="C40" s="40" t="s">
        <v>112</v>
      </c>
      <c r="D40"/>
      <c r="E40" s="41">
        <f>E38*0.06</f>
        <v>2203.1999999999998</v>
      </c>
      <c r="F40" s="21"/>
      <c r="G40"/>
      <c r="H40" s="30"/>
      <c r="I40" s="27"/>
      <c r="K40"/>
      <c r="L40"/>
      <c r="M40"/>
    </row>
    <row r="41" spans="1:13" s="9" customFormat="1" hidden="1" x14ac:dyDescent="0.2">
      <c r="A41" s="2"/>
      <c r="B41"/>
      <c r="C41"/>
      <c r="D41"/>
      <c r="E41" s="8"/>
      <c r="F41" s="21"/>
      <c r="G41"/>
      <c r="H41" s="30"/>
      <c r="I41" s="27"/>
      <c r="K41"/>
      <c r="L41"/>
      <c r="M41"/>
    </row>
    <row r="42" spans="1:13" s="9" customFormat="1" hidden="1" x14ac:dyDescent="0.2">
      <c r="A42" s="2"/>
      <c r="B42"/>
      <c r="C42" s="42" t="s">
        <v>113</v>
      </c>
      <c r="D42" s="43"/>
      <c r="E42" s="44">
        <f>E38+E40</f>
        <v>38923.199999999997</v>
      </c>
      <c r="F42" s="21"/>
      <c r="G42"/>
      <c r="H42" s="30"/>
      <c r="I42" s="27"/>
      <c r="K42"/>
      <c r="L42"/>
      <c r="M42"/>
    </row>
    <row r="43" spans="1:13" s="9" customFormat="1" hidden="1" x14ac:dyDescent="0.2">
      <c r="A43" s="2"/>
      <c r="B43"/>
      <c r="C43"/>
      <c r="D43"/>
      <c r="E43" s="8"/>
      <c r="F43" s="21"/>
      <c r="G43"/>
      <c r="H43" s="30"/>
      <c r="I43" s="27"/>
      <c r="K43"/>
      <c r="L43"/>
      <c r="M43"/>
    </row>
    <row r="44" spans="1:13" s="9" customFormat="1" hidden="1" x14ac:dyDescent="0.2">
      <c r="A44" s="2"/>
      <c r="B44"/>
      <c r="C44"/>
      <c r="D44"/>
      <c r="E44" s="8"/>
      <c r="F44" s="21"/>
      <c r="G44"/>
      <c r="H44" s="30"/>
      <c r="I44" s="27"/>
      <c r="K44"/>
      <c r="L44"/>
      <c r="M44"/>
    </row>
    <row r="45" spans="1:13" s="9" customFormat="1" hidden="1" x14ac:dyDescent="0.2">
      <c r="A45" s="2"/>
      <c r="B45"/>
      <c r="C45"/>
      <c r="D45"/>
      <c r="E45" s="8"/>
      <c r="F45" s="21"/>
      <c r="G45"/>
      <c r="H45" s="30"/>
      <c r="I45" s="27"/>
      <c r="K45"/>
      <c r="L45"/>
      <c r="M45"/>
    </row>
    <row r="46" spans="1:13" s="9" customFormat="1" hidden="1" x14ac:dyDescent="0.2">
      <c r="A46" s="2"/>
      <c r="B46"/>
      <c r="C46" s="3"/>
      <c r="D46" s="3" t="s">
        <v>114</v>
      </c>
      <c r="E46" s="20" t="s">
        <v>115</v>
      </c>
      <c r="F46" s="45" t="s">
        <v>116</v>
      </c>
      <c r="G46"/>
      <c r="H46" s="30"/>
      <c r="I46" s="27"/>
      <c r="K46"/>
      <c r="L46"/>
      <c r="M46"/>
    </row>
    <row r="47" spans="1:13" s="9" customFormat="1" hidden="1" x14ac:dyDescent="0.2">
      <c r="A47" s="2"/>
      <c r="B47"/>
      <c r="C47"/>
      <c r="D47"/>
      <c r="E47" s="8"/>
      <c r="F47" s="21"/>
      <c r="G47"/>
      <c r="H47" s="30"/>
      <c r="I47" s="27"/>
      <c r="K47"/>
      <c r="L47"/>
      <c r="M47"/>
    </row>
    <row r="48" spans="1:13" s="9" customFormat="1" hidden="1" x14ac:dyDescent="0.2">
      <c r="A48" s="2"/>
      <c r="B48"/>
      <c r="C48" t="s">
        <v>295</v>
      </c>
      <c r="D48" s="8"/>
      <c r="E48" s="8">
        <f>D48*0.06</f>
        <v>0</v>
      </c>
      <c r="F48" s="110">
        <f>SUM(D48:E48)</f>
        <v>0</v>
      </c>
      <c r="G48"/>
      <c r="H48" s="30"/>
      <c r="I48" s="111" t="s">
        <v>296</v>
      </c>
      <c r="K48"/>
      <c r="L48"/>
      <c r="M48"/>
    </row>
    <row r="49" spans="1:13" s="9" customFormat="1" hidden="1" x14ac:dyDescent="0.2">
      <c r="A49" s="2"/>
      <c r="B49"/>
      <c r="C49" t="s">
        <v>334</v>
      </c>
      <c r="D49" s="8"/>
      <c r="E49" s="8">
        <f>D49*0.06</f>
        <v>0</v>
      </c>
      <c r="F49" s="110">
        <f>SUM(D49:E49)</f>
        <v>0</v>
      </c>
      <c r="G49"/>
      <c r="H49" s="30"/>
      <c r="I49" s="111" t="s">
        <v>335</v>
      </c>
      <c r="K49"/>
      <c r="L49"/>
      <c r="M49"/>
    </row>
    <row r="50" spans="1:13" s="9" customFormat="1" hidden="1" x14ac:dyDescent="0.2">
      <c r="A50" s="2"/>
      <c r="B50"/>
      <c r="C50" s="3" t="s">
        <v>298</v>
      </c>
      <c r="D50" s="8">
        <f>E7+E8+E11+E12+E15+E17+E20</f>
        <v>23004</v>
      </c>
      <c r="E50" s="8">
        <f>D50*0.06</f>
        <v>1380.24</v>
      </c>
      <c r="F50" s="110">
        <f>SUM(D50:E50)</f>
        <v>24384.240000000002</v>
      </c>
      <c r="G50"/>
      <c r="H50" s="30"/>
      <c r="I50" s="112" t="s">
        <v>226</v>
      </c>
      <c r="K50"/>
      <c r="L50"/>
      <c r="M50"/>
    </row>
    <row r="51" spans="1:13" s="9" customFormat="1" hidden="1" x14ac:dyDescent="0.2">
      <c r="A51" s="2"/>
      <c r="B51"/>
      <c r="C51" s="3" t="s">
        <v>299</v>
      </c>
      <c r="D51" s="8">
        <f>E4+E6+E9+E10+E14+E16+E18+E19+E21</f>
        <v>13716</v>
      </c>
      <c r="E51" s="8">
        <f>D51*0.06</f>
        <v>822.95999999999992</v>
      </c>
      <c r="F51" s="110">
        <f>SUM(D51:E51)</f>
        <v>14538.96</v>
      </c>
      <c r="G51"/>
      <c r="H51" s="30"/>
      <c r="I51" s="112" t="s">
        <v>228</v>
      </c>
      <c r="K51"/>
      <c r="L51"/>
      <c r="M51"/>
    </row>
    <row r="52" spans="1:13" s="9" customFormat="1" hidden="1" x14ac:dyDescent="0.2">
      <c r="A52" s="2"/>
      <c r="B52"/>
      <c r="C52" s="3" t="s">
        <v>300</v>
      </c>
      <c r="D52" s="8">
        <v>0</v>
      </c>
      <c r="E52" s="8">
        <f>D52*0.06</f>
        <v>0</v>
      </c>
      <c r="F52" s="110">
        <f>SUM(D52:E52)</f>
        <v>0</v>
      </c>
      <c r="G52"/>
      <c r="H52" s="30"/>
      <c r="I52" s="112" t="s">
        <v>227</v>
      </c>
      <c r="K52"/>
      <c r="L52"/>
      <c r="M52"/>
    </row>
    <row r="53" spans="1:13" s="9" customFormat="1" hidden="1" x14ac:dyDescent="0.2">
      <c r="A53" s="2"/>
      <c r="B53"/>
      <c r="C53" s="3"/>
      <c r="D53" s="109">
        <f>SUM(D48:D52)</f>
        <v>36720</v>
      </c>
      <c r="E53" s="109">
        <f>SUM(E48:E52)</f>
        <v>2203.1999999999998</v>
      </c>
      <c r="F53" s="109">
        <f>SUM(F48:F52)</f>
        <v>38923.199999999997</v>
      </c>
      <c r="G53"/>
      <c r="H53" s="30"/>
      <c r="I53" s="27"/>
      <c r="K53"/>
      <c r="L53"/>
      <c r="M53"/>
    </row>
    <row r="54" spans="1:13" hidden="1" x14ac:dyDescent="0.2"/>
    <row r="55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7"/>
  <sheetViews>
    <sheetView workbookViewId="0">
      <selection activeCell="D78" sqref="D78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" customWidth="1"/>
    <col min="13" max="13" width="12.28515625" bestFit="1" customWidth="1"/>
  </cols>
  <sheetData>
    <row r="1" spans="1:10" s="18" customFormat="1" ht="21.75" customHeight="1" x14ac:dyDescent="0.3">
      <c r="A1" s="15" t="s">
        <v>336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8</v>
      </c>
      <c r="B4" s="4">
        <v>43705</v>
      </c>
      <c r="C4" s="2" t="s">
        <v>319</v>
      </c>
      <c r="D4" s="2">
        <v>34</v>
      </c>
      <c r="E4" s="7">
        <f>SUM(D4*108)+324</f>
        <v>3996</v>
      </c>
      <c r="F4" s="10" t="s">
        <v>10</v>
      </c>
      <c r="G4" s="6"/>
      <c r="H4" s="30" t="s">
        <v>46</v>
      </c>
      <c r="I4" s="10" t="s">
        <v>12</v>
      </c>
      <c r="J4" s="47" t="s">
        <v>13</v>
      </c>
    </row>
    <row r="5" spans="1:10" s="3" customFormat="1" ht="13.5" customHeight="1" x14ac:dyDescent="0.2">
      <c r="A5" s="2" t="s">
        <v>19</v>
      </c>
      <c r="B5" s="4">
        <v>43708</v>
      </c>
      <c r="C5" s="2" t="s">
        <v>240</v>
      </c>
      <c r="D5" s="2">
        <v>10</v>
      </c>
      <c r="E5" s="7">
        <f>SUM(D5*108)+324</f>
        <v>1404</v>
      </c>
      <c r="F5" s="10" t="s">
        <v>10</v>
      </c>
      <c r="G5" s="6"/>
      <c r="H5" s="30" t="s">
        <v>141</v>
      </c>
      <c r="I5" s="10" t="s">
        <v>31</v>
      </c>
      <c r="J5" s="47" t="s">
        <v>37</v>
      </c>
    </row>
    <row r="6" spans="1:10" s="38" customFormat="1" ht="15.75" x14ac:dyDescent="0.25">
      <c r="A6" s="33" t="s">
        <v>14</v>
      </c>
      <c r="C6" s="5"/>
      <c r="D6" s="5"/>
      <c r="E6" s="34"/>
      <c r="F6" s="35"/>
      <c r="G6" s="36"/>
      <c r="H6" s="37"/>
      <c r="I6" s="35"/>
      <c r="J6" s="39"/>
    </row>
    <row r="7" spans="1:10" s="3" customFormat="1" x14ac:dyDescent="0.2">
      <c r="A7" s="2" t="s">
        <v>24</v>
      </c>
      <c r="B7" s="4">
        <v>43709</v>
      </c>
      <c r="C7" s="2" t="s">
        <v>319</v>
      </c>
      <c r="D7" s="2">
        <v>34</v>
      </c>
      <c r="E7" s="7">
        <f t="shared" ref="E7:E12" si="0">SUM(D7*108)+324</f>
        <v>3996</v>
      </c>
      <c r="F7" s="10" t="s">
        <v>21</v>
      </c>
      <c r="G7" s="6"/>
      <c r="H7" s="30" t="s">
        <v>82</v>
      </c>
      <c r="I7" s="10" t="s">
        <v>138</v>
      </c>
      <c r="J7" s="47" t="s">
        <v>105</v>
      </c>
    </row>
    <row r="8" spans="1:10" s="3" customFormat="1" ht="13.5" customHeight="1" x14ac:dyDescent="0.2">
      <c r="A8" s="2" t="s">
        <v>19</v>
      </c>
      <c r="B8" s="4">
        <v>43715</v>
      </c>
      <c r="C8" s="2" t="s">
        <v>240</v>
      </c>
      <c r="D8" s="2">
        <v>10</v>
      </c>
      <c r="E8" s="7">
        <f t="shared" si="0"/>
        <v>1404</v>
      </c>
      <c r="F8" s="10" t="s">
        <v>21</v>
      </c>
      <c r="G8" s="6"/>
      <c r="H8" s="30" t="s">
        <v>69</v>
      </c>
      <c r="I8" s="10" t="s">
        <v>68</v>
      </c>
      <c r="J8" s="47" t="s">
        <v>105</v>
      </c>
    </row>
    <row r="9" spans="1:10" s="3" customFormat="1" ht="13.5" customHeight="1" x14ac:dyDescent="0.2">
      <c r="A9" s="2" t="s">
        <v>19</v>
      </c>
      <c r="B9" s="4">
        <v>43722</v>
      </c>
      <c r="C9" s="2" t="s">
        <v>337</v>
      </c>
      <c r="D9" s="2">
        <v>25</v>
      </c>
      <c r="E9" s="7">
        <f t="shared" si="0"/>
        <v>3024</v>
      </c>
      <c r="F9" s="10" t="s">
        <v>21</v>
      </c>
      <c r="G9" s="6"/>
      <c r="H9" s="30" t="s">
        <v>56</v>
      </c>
      <c r="I9" s="10" t="s">
        <v>338</v>
      </c>
      <c r="J9" s="47" t="s">
        <v>18</v>
      </c>
    </row>
    <row r="10" spans="1:10" s="3" customFormat="1" ht="13.5" customHeight="1" x14ac:dyDescent="0.2">
      <c r="A10" s="4" t="s">
        <v>24</v>
      </c>
      <c r="B10" s="4">
        <v>43730</v>
      </c>
      <c r="C10" s="2" t="s">
        <v>329</v>
      </c>
      <c r="D10" s="2">
        <v>44</v>
      </c>
      <c r="E10" s="7">
        <f t="shared" si="0"/>
        <v>5076</v>
      </c>
      <c r="F10" s="10" t="s">
        <v>10</v>
      </c>
      <c r="G10" s="6"/>
      <c r="H10" s="30" t="s">
        <v>41</v>
      </c>
      <c r="I10" s="10" t="s">
        <v>16</v>
      </c>
      <c r="J10" s="47" t="s">
        <v>18</v>
      </c>
    </row>
    <row r="11" spans="1:10" s="3" customFormat="1" ht="13.5" customHeight="1" x14ac:dyDescent="0.2">
      <c r="A11" s="2" t="s">
        <v>19</v>
      </c>
      <c r="B11" s="4">
        <v>43736</v>
      </c>
      <c r="C11" s="2" t="s">
        <v>250</v>
      </c>
      <c r="D11" s="2">
        <v>23</v>
      </c>
      <c r="E11" s="7">
        <f t="shared" si="0"/>
        <v>2808</v>
      </c>
      <c r="F11" s="10" t="s">
        <v>21</v>
      </c>
      <c r="G11" s="6"/>
      <c r="H11" s="30" t="s">
        <v>156</v>
      </c>
      <c r="I11" s="10" t="s">
        <v>16</v>
      </c>
      <c r="J11" s="47" t="s">
        <v>18</v>
      </c>
    </row>
    <row r="12" spans="1:10" s="3" customFormat="1" x14ac:dyDescent="0.2">
      <c r="A12" s="2" t="s">
        <v>339</v>
      </c>
      <c r="B12" s="4">
        <v>43738</v>
      </c>
      <c r="C12" s="2" t="s">
        <v>261</v>
      </c>
      <c r="D12" s="2">
        <v>9</v>
      </c>
      <c r="E12" s="7">
        <f t="shared" si="0"/>
        <v>1296</v>
      </c>
      <c r="F12" s="10" t="s">
        <v>26</v>
      </c>
      <c r="G12" s="6"/>
      <c r="H12" s="30" t="s">
        <v>202</v>
      </c>
      <c r="I12" s="10" t="s">
        <v>12</v>
      </c>
      <c r="J12" s="47" t="s">
        <v>340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4" t="s">
        <v>8</v>
      </c>
      <c r="B14" s="4">
        <v>43740</v>
      </c>
      <c r="C14" s="2" t="s">
        <v>234</v>
      </c>
      <c r="D14" s="2">
        <v>11</v>
      </c>
      <c r="E14" s="7">
        <f t="shared" ref="E14:E24" si="1">SUM(D14*108)+324</f>
        <v>1512</v>
      </c>
      <c r="F14" s="10" t="s">
        <v>10</v>
      </c>
      <c r="G14" s="6"/>
      <c r="H14" s="30" t="s">
        <v>16</v>
      </c>
      <c r="I14" s="10" t="s">
        <v>12</v>
      </c>
      <c r="J14" s="47" t="s">
        <v>66</v>
      </c>
    </row>
    <row r="15" spans="1:10" s="3" customFormat="1" x14ac:dyDescent="0.2">
      <c r="A15" s="2" t="s">
        <v>33</v>
      </c>
      <c r="B15" s="4">
        <v>43742</v>
      </c>
      <c r="C15" s="2" t="s">
        <v>341</v>
      </c>
      <c r="D15" s="2">
        <v>17</v>
      </c>
      <c r="E15" s="7">
        <f>SUM(D15*108)+324</f>
        <v>2160</v>
      </c>
      <c r="F15" s="10" t="s">
        <v>26</v>
      </c>
      <c r="G15" s="6"/>
      <c r="H15" s="30" t="s">
        <v>51</v>
      </c>
      <c r="I15" s="10" t="s">
        <v>12</v>
      </c>
      <c r="J15" s="47" t="s">
        <v>325</v>
      </c>
    </row>
    <row r="16" spans="1:10" s="3" customFormat="1" ht="13.5" customHeight="1" x14ac:dyDescent="0.2">
      <c r="A16" s="2" t="s">
        <v>19</v>
      </c>
      <c r="B16" s="4">
        <v>43743</v>
      </c>
      <c r="C16" s="2" t="s">
        <v>251</v>
      </c>
      <c r="D16" s="2">
        <v>31</v>
      </c>
      <c r="E16" s="7">
        <f t="shared" si="1"/>
        <v>3672</v>
      </c>
      <c r="F16" s="10" t="s">
        <v>21</v>
      </c>
      <c r="G16" s="6"/>
      <c r="H16" s="30" t="s">
        <v>55</v>
      </c>
      <c r="I16" s="10" t="s">
        <v>44</v>
      </c>
      <c r="J16" s="47" t="s">
        <v>18</v>
      </c>
    </row>
    <row r="17" spans="1:15" s="3" customFormat="1" x14ac:dyDescent="0.2">
      <c r="A17" s="2" t="s">
        <v>8</v>
      </c>
      <c r="B17" s="4">
        <v>43747</v>
      </c>
      <c r="C17" s="2" t="s">
        <v>312</v>
      </c>
      <c r="D17" s="2">
        <v>18</v>
      </c>
      <c r="E17" s="7">
        <f t="shared" si="1"/>
        <v>2268</v>
      </c>
      <c r="F17" s="10" t="s">
        <v>10</v>
      </c>
      <c r="H17" s="30" t="s">
        <v>51</v>
      </c>
      <c r="I17" s="10" t="s">
        <v>12</v>
      </c>
      <c r="J17" s="47" t="s">
        <v>13</v>
      </c>
    </row>
    <row r="18" spans="1:15" s="3" customFormat="1" ht="13.5" customHeight="1" x14ac:dyDescent="0.2">
      <c r="A18" s="2" t="s">
        <v>19</v>
      </c>
      <c r="B18" s="4">
        <v>43750</v>
      </c>
      <c r="C18" s="2" t="s">
        <v>249</v>
      </c>
      <c r="D18" s="2">
        <v>29</v>
      </c>
      <c r="E18" s="7">
        <f>SUM(D18*108)+324</f>
        <v>3456</v>
      </c>
      <c r="F18" s="10" t="s">
        <v>21</v>
      </c>
      <c r="G18" s="6"/>
      <c r="H18" s="30" t="s">
        <v>82</v>
      </c>
      <c r="I18" s="10" t="s">
        <v>62</v>
      </c>
      <c r="J18" s="47" t="s">
        <v>105</v>
      </c>
    </row>
    <row r="19" spans="1:15" s="3" customFormat="1" x14ac:dyDescent="0.2">
      <c r="A19" s="2" t="s">
        <v>8</v>
      </c>
      <c r="B19" s="4">
        <v>43754</v>
      </c>
      <c r="C19" s="2" t="s">
        <v>270</v>
      </c>
      <c r="D19" s="2">
        <v>28</v>
      </c>
      <c r="E19" s="7">
        <f t="shared" si="1"/>
        <v>3348</v>
      </c>
      <c r="F19" s="10" t="s">
        <v>10</v>
      </c>
      <c r="G19" s="6"/>
      <c r="H19" s="30" t="s">
        <v>31</v>
      </c>
      <c r="I19" s="10" t="s">
        <v>12</v>
      </c>
      <c r="J19" s="47" t="s">
        <v>13</v>
      </c>
    </row>
    <row r="20" spans="1:15" s="3" customFormat="1" x14ac:dyDescent="0.2">
      <c r="A20" s="2" t="s">
        <v>151</v>
      </c>
      <c r="B20" s="4">
        <v>43755</v>
      </c>
      <c r="C20" s="2" t="s">
        <v>276</v>
      </c>
      <c r="D20" s="2">
        <v>13</v>
      </c>
      <c r="E20" s="7">
        <f t="shared" si="1"/>
        <v>1728</v>
      </c>
      <c r="F20" s="10" t="s">
        <v>26</v>
      </c>
      <c r="G20" s="6"/>
      <c r="H20" s="30" t="s">
        <v>16</v>
      </c>
      <c r="I20" s="10" t="s">
        <v>12</v>
      </c>
      <c r="J20" s="47" t="s">
        <v>13</v>
      </c>
    </row>
    <row r="21" spans="1:15" s="3" customFormat="1" x14ac:dyDescent="0.2">
      <c r="A21" s="2" t="s">
        <v>8</v>
      </c>
      <c r="B21" s="4">
        <v>43761</v>
      </c>
      <c r="C21" s="2" t="s">
        <v>319</v>
      </c>
      <c r="D21" s="2">
        <v>34</v>
      </c>
      <c r="E21" s="7">
        <f t="shared" si="1"/>
        <v>3996</v>
      </c>
      <c r="F21" s="10" t="s">
        <v>10</v>
      </c>
      <c r="G21" s="6"/>
      <c r="H21" s="30" t="s">
        <v>46</v>
      </c>
      <c r="I21" s="10" t="s">
        <v>12</v>
      </c>
      <c r="J21" s="47" t="s">
        <v>13</v>
      </c>
    </row>
    <row r="22" spans="1:15" s="3" customFormat="1" x14ac:dyDescent="0.2">
      <c r="A22" s="2" t="s">
        <v>24</v>
      </c>
      <c r="B22" s="4">
        <v>43765</v>
      </c>
      <c r="C22" s="2" t="s">
        <v>235</v>
      </c>
      <c r="D22" s="2">
        <v>21</v>
      </c>
      <c r="E22" s="7">
        <f t="shared" si="1"/>
        <v>2592</v>
      </c>
      <c r="F22" s="10" t="s">
        <v>342</v>
      </c>
      <c r="G22" s="6"/>
      <c r="H22" s="30" t="s">
        <v>123</v>
      </c>
      <c r="I22" s="10" t="s">
        <v>192</v>
      </c>
      <c r="J22" s="47" t="s">
        <v>343</v>
      </c>
    </row>
    <row r="23" spans="1:15" s="3" customFormat="1" x14ac:dyDescent="0.2">
      <c r="A23" s="2" t="s">
        <v>24</v>
      </c>
      <c r="B23" s="4">
        <v>43765</v>
      </c>
      <c r="C23" s="2" t="s">
        <v>270</v>
      </c>
      <c r="D23" s="2">
        <v>28</v>
      </c>
      <c r="E23" s="7">
        <f t="shared" si="1"/>
        <v>3348</v>
      </c>
      <c r="F23" s="10" t="s">
        <v>246</v>
      </c>
      <c r="G23" s="6"/>
      <c r="H23" s="30" t="s">
        <v>126</v>
      </c>
      <c r="I23" s="10" t="s">
        <v>62</v>
      </c>
      <c r="J23" s="47" t="s">
        <v>105</v>
      </c>
    </row>
    <row r="24" spans="1:15" s="3" customFormat="1" x14ac:dyDescent="0.2">
      <c r="A24" s="2" t="s">
        <v>24</v>
      </c>
      <c r="B24" s="4">
        <v>43765</v>
      </c>
      <c r="C24" s="2" t="s">
        <v>254</v>
      </c>
      <c r="D24" s="2">
        <v>30</v>
      </c>
      <c r="E24" s="7">
        <f t="shared" si="1"/>
        <v>3564</v>
      </c>
      <c r="F24" s="10" t="s">
        <v>176</v>
      </c>
      <c r="G24" s="6"/>
      <c r="H24" s="30" t="s">
        <v>126</v>
      </c>
      <c r="I24" s="10" t="s">
        <v>156</v>
      </c>
      <c r="J24" s="47" t="s">
        <v>180</v>
      </c>
    </row>
    <row r="25" spans="1:15" s="38" customFormat="1" ht="15.75" x14ac:dyDescent="0.25">
      <c r="A25" s="33" t="s">
        <v>60</v>
      </c>
      <c r="C25" s="5"/>
      <c r="D25" s="5"/>
      <c r="E25" s="7"/>
      <c r="F25" s="35"/>
      <c r="G25" s="36"/>
      <c r="H25" s="37"/>
      <c r="I25" s="35"/>
      <c r="J25" s="39"/>
    </row>
    <row r="26" spans="1:15" s="3" customFormat="1" x14ac:dyDescent="0.2">
      <c r="A26" s="2" t="s">
        <v>19</v>
      </c>
      <c r="B26" s="4">
        <v>43771</v>
      </c>
      <c r="C26" s="2" t="s">
        <v>251</v>
      </c>
      <c r="D26" s="2">
        <v>32</v>
      </c>
      <c r="E26" s="7">
        <f>SUM(D26*108)+324</f>
        <v>3780</v>
      </c>
      <c r="F26" s="10" t="s">
        <v>145</v>
      </c>
      <c r="G26" s="6"/>
      <c r="H26" s="30" t="s">
        <v>163</v>
      </c>
      <c r="I26" s="10" t="s">
        <v>41</v>
      </c>
      <c r="J26" s="47" t="s">
        <v>325</v>
      </c>
    </row>
    <row r="27" spans="1:15" s="3" customFormat="1" x14ac:dyDescent="0.2">
      <c r="A27" s="2" t="s">
        <v>19</v>
      </c>
      <c r="B27" s="4">
        <v>43771</v>
      </c>
      <c r="C27" s="2" t="s">
        <v>254</v>
      </c>
      <c r="D27" s="2">
        <v>30</v>
      </c>
      <c r="E27" s="7">
        <f>SUM(D27*108)+324</f>
        <v>3564</v>
      </c>
      <c r="F27" s="10" t="s">
        <v>259</v>
      </c>
      <c r="G27" s="6"/>
      <c r="H27" s="30" t="s">
        <v>22</v>
      </c>
      <c r="I27" s="10" t="s">
        <v>56</v>
      </c>
      <c r="J27" s="47" t="s">
        <v>105</v>
      </c>
    </row>
    <row r="28" spans="1:15" s="3" customFormat="1" x14ac:dyDescent="0.2">
      <c r="A28" s="2" t="s">
        <v>19</v>
      </c>
      <c r="B28" s="4">
        <v>43771</v>
      </c>
      <c r="C28" s="2" t="s">
        <v>265</v>
      </c>
      <c r="D28" s="2">
        <v>38</v>
      </c>
      <c r="E28" s="7">
        <f>SUM(D28*108)+324</f>
        <v>4428</v>
      </c>
      <c r="F28" s="10" t="s">
        <v>263</v>
      </c>
      <c r="H28" s="30" t="s">
        <v>344</v>
      </c>
      <c r="I28" s="10" t="s">
        <v>55</v>
      </c>
      <c r="J28" s="47" t="s">
        <v>66</v>
      </c>
    </row>
    <row r="29" spans="1:15" s="3" customFormat="1" x14ac:dyDescent="0.2">
      <c r="A29" s="4" t="s">
        <v>24</v>
      </c>
      <c r="B29" s="4">
        <v>43772</v>
      </c>
      <c r="C29" s="2" t="s">
        <v>345</v>
      </c>
      <c r="D29" s="2">
        <v>33</v>
      </c>
      <c r="E29" s="7">
        <f>SUM(D29*108)+324</f>
        <v>3888</v>
      </c>
      <c r="F29" s="10" t="s">
        <v>176</v>
      </c>
      <c r="H29" s="30" t="s">
        <v>346</v>
      </c>
      <c r="I29" s="10" t="s">
        <v>133</v>
      </c>
      <c r="J29" s="47" t="s">
        <v>180</v>
      </c>
      <c r="M29" s="20"/>
      <c r="O29" s="20"/>
    </row>
    <row r="30" spans="1:15" s="3" customFormat="1" x14ac:dyDescent="0.2">
      <c r="A30" s="2" t="s">
        <v>24</v>
      </c>
      <c r="B30" s="4">
        <v>43772</v>
      </c>
      <c r="C30" s="2" t="s">
        <v>234</v>
      </c>
      <c r="D30" s="2">
        <v>11</v>
      </c>
      <c r="E30" s="7">
        <f t="shared" ref="E30:E38" si="2">SUM(D30*108)+324</f>
        <v>1512</v>
      </c>
      <c r="F30" s="10" t="s">
        <v>26</v>
      </c>
      <c r="G30" s="6"/>
      <c r="H30" s="30" t="s">
        <v>156</v>
      </c>
      <c r="I30" s="10" t="s">
        <v>28</v>
      </c>
      <c r="J30" s="47" t="s">
        <v>325</v>
      </c>
    </row>
    <row r="31" spans="1:15" s="3" customFormat="1" x14ac:dyDescent="0.2">
      <c r="A31" s="2" t="s">
        <v>24</v>
      </c>
      <c r="B31" s="4">
        <v>43772</v>
      </c>
      <c r="C31" s="2" t="s">
        <v>318</v>
      </c>
      <c r="D31" s="2">
        <v>52</v>
      </c>
      <c r="E31" s="7">
        <f t="shared" si="2"/>
        <v>5940</v>
      </c>
      <c r="F31" s="10" t="s">
        <v>10</v>
      </c>
      <c r="G31" s="6"/>
      <c r="H31" s="30" t="s">
        <v>27</v>
      </c>
      <c r="I31" s="10" t="s">
        <v>143</v>
      </c>
      <c r="J31" s="47" t="s">
        <v>13</v>
      </c>
    </row>
    <row r="32" spans="1:15" s="3" customFormat="1" x14ac:dyDescent="0.2">
      <c r="A32" s="2" t="s">
        <v>24</v>
      </c>
      <c r="B32" s="4">
        <v>43779</v>
      </c>
      <c r="C32" s="2" t="s">
        <v>233</v>
      </c>
      <c r="D32" s="2">
        <v>23</v>
      </c>
      <c r="E32" s="7">
        <f t="shared" si="2"/>
        <v>2808</v>
      </c>
      <c r="F32" s="10" t="s">
        <v>10</v>
      </c>
      <c r="G32" s="6"/>
      <c r="H32" s="30" t="s">
        <v>141</v>
      </c>
      <c r="I32" s="10" t="s">
        <v>16</v>
      </c>
      <c r="J32" s="47" t="s">
        <v>13</v>
      </c>
    </row>
    <row r="33" spans="1:10" s="3" customFormat="1" ht="13.5" customHeight="1" x14ac:dyDescent="0.2">
      <c r="A33" s="2" t="s">
        <v>29</v>
      </c>
      <c r="B33" s="4">
        <v>43781</v>
      </c>
      <c r="C33" s="2" t="s">
        <v>264</v>
      </c>
      <c r="D33" s="2">
        <v>6</v>
      </c>
      <c r="E33" s="7">
        <f t="shared" si="2"/>
        <v>972</v>
      </c>
      <c r="F33" s="10" t="s">
        <v>21</v>
      </c>
      <c r="G33" s="6"/>
      <c r="H33" s="30" t="s">
        <v>202</v>
      </c>
      <c r="I33" s="10" t="s">
        <v>12</v>
      </c>
      <c r="J33" s="47" t="s">
        <v>105</v>
      </c>
    </row>
    <row r="34" spans="1:10" s="3" customFormat="1" x14ac:dyDescent="0.2">
      <c r="A34" s="2" t="s">
        <v>33</v>
      </c>
      <c r="B34" s="4">
        <v>43784</v>
      </c>
      <c r="C34" s="2" t="s">
        <v>341</v>
      </c>
      <c r="D34" s="2">
        <v>17</v>
      </c>
      <c r="E34" s="7">
        <f t="shared" si="2"/>
        <v>2160</v>
      </c>
      <c r="F34" s="10" t="s">
        <v>26</v>
      </c>
      <c r="G34" s="6"/>
      <c r="H34" s="30" t="s">
        <v>51</v>
      </c>
      <c r="I34" s="10" t="s">
        <v>12</v>
      </c>
      <c r="J34" s="47" t="s">
        <v>325</v>
      </c>
    </row>
    <row r="35" spans="1:10" s="3" customFormat="1" x14ac:dyDescent="0.2">
      <c r="A35" s="2" t="s">
        <v>24</v>
      </c>
      <c r="B35" s="4">
        <v>43786</v>
      </c>
      <c r="C35" s="2" t="s">
        <v>306</v>
      </c>
      <c r="D35" s="2">
        <v>52</v>
      </c>
      <c r="E35" s="7">
        <f t="shared" si="2"/>
        <v>5940</v>
      </c>
      <c r="F35" s="10" t="s">
        <v>10</v>
      </c>
      <c r="G35" s="6"/>
      <c r="H35" s="30" t="s">
        <v>27</v>
      </c>
      <c r="I35" s="10" t="s">
        <v>143</v>
      </c>
      <c r="J35" s="47" t="s">
        <v>13</v>
      </c>
    </row>
    <row r="36" spans="1:10" s="3" customFormat="1" x14ac:dyDescent="0.2">
      <c r="A36" s="2" t="s">
        <v>24</v>
      </c>
      <c r="B36" s="4">
        <v>43786</v>
      </c>
      <c r="C36" s="2" t="s">
        <v>235</v>
      </c>
      <c r="D36" s="2">
        <v>21</v>
      </c>
      <c r="E36" s="7">
        <f>SUM(D36*108)+324</f>
        <v>2592</v>
      </c>
      <c r="F36" s="10" t="s">
        <v>246</v>
      </c>
      <c r="G36" s="6"/>
      <c r="H36" s="30" t="s">
        <v>69</v>
      </c>
      <c r="I36" s="10" t="s">
        <v>83</v>
      </c>
      <c r="J36" s="47" t="s">
        <v>66</v>
      </c>
    </row>
    <row r="37" spans="1:10" s="3" customFormat="1" x14ac:dyDescent="0.2">
      <c r="A37" s="2" t="s">
        <v>151</v>
      </c>
      <c r="B37" s="4">
        <v>43790</v>
      </c>
      <c r="C37" s="2" t="s">
        <v>237</v>
      </c>
      <c r="D37" s="2">
        <v>30</v>
      </c>
      <c r="E37" s="7">
        <f>SUM(D37*108)+324</f>
        <v>3564</v>
      </c>
      <c r="F37" s="10" t="s">
        <v>145</v>
      </c>
      <c r="H37" s="30" t="s">
        <v>28</v>
      </c>
      <c r="I37" s="10" t="s">
        <v>347</v>
      </c>
      <c r="J37" s="47" t="s">
        <v>18</v>
      </c>
    </row>
    <row r="38" spans="1:10" s="3" customFormat="1" x14ac:dyDescent="0.2">
      <c r="A38" s="2" t="s">
        <v>24</v>
      </c>
      <c r="B38" s="4">
        <v>43793</v>
      </c>
      <c r="C38" s="2" t="s">
        <v>251</v>
      </c>
      <c r="D38" s="2">
        <v>32</v>
      </c>
      <c r="E38" s="7">
        <f t="shared" si="2"/>
        <v>3780</v>
      </c>
      <c r="F38" s="10" t="s">
        <v>26</v>
      </c>
      <c r="G38" s="6"/>
      <c r="H38" s="30" t="s">
        <v>82</v>
      </c>
      <c r="I38" s="10" t="s">
        <v>62</v>
      </c>
      <c r="J38" s="47" t="s">
        <v>325</v>
      </c>
    </row>
    <row r="39" spans="1:10" s="3" customFormat="1" x14ac:dyDescent="0.2">
      <c r="A39" s="2" t="s">
        <v>24</v>
      </c>
      <c r="B39" s="4">
        <v>43793</v>
      </c>
      <c r="C39" s="2" t="s">
        <v>309</v>
      </c>
      <c r="D39" s="2">
        <v>33</v>
      </c>
      <c r="E39" s="7">
        <f>SUM(D39*108)+324</f>
        <v>3888</v>
      </c>
      <c r="F39" s="10" t="s">
        <v>10</v>
      </c>
      <c r="G39" s="6"/>
      <c r="H39" s="30" t="s">
        <v>62</v>
      </c>
      <c r="I39" s="10" t="s">
        <v>16</v>
      </c>
      <c r="J39" s="47" t="s">
        <v>13</v>
      </c>
    </row>
    <row r="40" spans="1:10" s="3" customFormat="1" ht="13.5" customHeight="1" x14ac:dyDescent="0.2">
      <c r="A40" s="2" t="s">
        <v>29</v>
      </c>
      <c r="B40" s="4">
        <v>43795</v>
      </c>
      <c r="C40" s="2" t="s">
        <v>232</v>
      </c>
      <c r="D40" s="2">
        <v>9</v>
      </c>
      <c r="E40" s="7">
        <f>SUM(D40*108)+324</f>
        <v>1296</v>
      </c>
      <c r="F40" s="10" t="s">
        <v>21</v>
      </c>
      <c r="G40" s="6"/>
      <c r="H40" s="30" t="s">
        <v>11</v>
      </c>
      <c r="I40" s="10" t="s">
        <v>12</v>
      </c>
      <c r="J40" s="47" t="s">
        <v>105</v>
      </c>
    </row>
    <row r="41" spans="1:10" s="3" customFormat="1" ht="13.5" customHeight="1" x14ac:dyDescent="0.2">
      <c r="A41" s="2" t="s">
        <v>19</v>
      </c>
      <c r="B41" s="4">
        <v>43799</v>
      </c>
      <c r="C41" s="2" t="s">
        <v>270</v>
      </c>
      <c r="D41" s="2">
        <v>28</v>
      </c>
      <c r="E41" s="7">
        <f>SUM(D41*108)+324</f>
        <v>3348</v>
      </c>
      <c r="F41" s="10" t="s">
        <v>21</v>
      </c>
      <c r="G41" s="6"/>
      <c r="H41" s="30" t="s">
        <v>126</v>
      </c>
      <c r="I41" s="10" t="s">
        <v>56</v>
      </c>
      <c r="J41" s="47" t="s">
        <v>105</v>
      </c>
    </row>
    <row r="42" spans="1:10" s="38" customFormat="1" ht="15.75" x14ac:dyDescent="0.25">
      <c r="A42" s="33" t="s">
        <v>70</v>
      </c>
      <c r="C42" s="5"/>
      <c r="D42" s="5"/>
      <c r="E42" s="7"/>
      <c r="F42" s="35"/>
      <c r="G42" s="36"/>
      <c r="H42" s="37"/>
      <c r="I42" s="35"/>
      <c r="J42" s="39"/>
    </row>
    <row r="43" spans="1:10" s="3" customFormat="1" x14ac:dyDescent="0.2">
      <c r="A43" s="2" t="s">
        <v>24</v>
      </c>
      <c r="B43" s="4">
        <v>43800</v>
      </c>
      <c r="C43" s="2" t="s">
        <v>330</v>
      </c>
      <c r="D43" s="2">
        <v>13</v>
      </c>
      <c r="E43" s="7">
        <f t="shared" ref="E43:E52" si="3">SUM(D43*108)+324</f>
        <v>1728</v>
      </c>
      <c r="F43" s="10" t="s">
        <v>10</v>
      </c>
      <c r="G43" s="6"/>
      <c r="H43" s="30" t="s">
        <v>56</v>
      </c>
      <c r="I43" s="10" t="s">
        <v>16</v>
      </c>
      <c r="J43" s="47" t="s">
        <v>325</v>
      </c>
    </row>
    <row r="44" spans="1:10" s="3" customFormat="1" ht="13.5" customHeight="1" x14ac:dyDescent="0.2">
      <c r="A44" s="2" t="s">
        <v>29</v>
      </c>
      <c r="B44" s="4">
        <v>43802</v>
      </c>
      <c r="C44" s="2" t="s">
        <v>237</v>
      </c>
      <c r="D44" s="2">
        <v>30</v>
      </c>
      <c r="E44" s="7">
        <f>SUM(D44*108)+324</f>
        <v>3564</v>
      </c>
      <c r="F44" s="10" t="s">
        <v>21</v>
      </c>
      <c r="G44" s="6"/>
      <c r="H44" s="30" t="s">
        <v>31</v>
      </c>
      <c r="I44" s="10" t="s">
        <v>347</v>
      </c>
      <c r="J44" s="47" t="s">
        <v>105</v>
      </c>
    </row>
    <row r="45" spans="1:10" s="3" customFormat="1" x14ac:dyDescent="0.2">
      <c r="A45" s="2" t="s">
        <v>151</v>
      </c>
      <c r="B45" s="4">
        <v>43804</v>
      </c>
      <c r="C45" s="2" t="s">
        <v>279</v>
      </c>
      <c r="D45" s="2">
        <v>23</v>
      </c>
      <c r="E45" s="7">
        <f t="shared" si="3"/>
        <v>2808</v>
      </c>
      <c r="F45" s="10" t="s">
        <v>26</v>
      </c>
      <c r="H45" s="30" t="s">
        <v>28</v>
      </c>
      <c r="I45" s="10" t="s">
        <v>134</v>
      </c>
      <c r="J45" s="47" t="s">
        <v>18</v>
      </c>
    </row>
    <row r="46" spans="1:10" s="3" customFormat="1" x14ac:dyDescent="0.2">
      <c r="A46" s="2" t="s">
        <v>19</v>
      </c>
      <c r="B46" s="4">
        <v>43806</v>
      </c>
      <c r="C46" s="2" t="s">
        <v>241</v>
      </c>
      <c r="D46" s="2">
        <v>35</v>
      </c>
      <c r="E46" s="7">
        <f>SUM(D46*108)+324</f>
        <v>4104</v>
      </c>
      <c r="F46" s="10" t="s">
        <v>263</v>
      </c>
      <c r="G46" s="6"/>
      <c r="H46" s="30" t="s">
        <v>278</v>
      </c>
      <c r="I46" s="10" t="s">
        <v>123</v>
      </c>
      <c r="J46" s="47" t="s">
        <v>18</v>
      </c>
    </row>
    <row r="47" spans="1:10" s="3" customFormat="1" x14ac:dyDescent="0.2">
      <c r="A47" s="2" t="s">
        <v>24</v>
      </c>
      <c r="B47" s="4">
        <v>43807</v>
      </c>
      <c r="C47" s="2" t="s">
        <v>240</v>
      </c>
      <c r="D47" s="2">
        <v>10</v>
      </c>
      <c r="E47" s="7">
        <f t="shared" si="3"/>
        <v>1404</v>
      </c>
      <c r="F47" s="10" t="s">
        <v>10</v>
      </c>
      <c r="G47" s="6"/>
      <c r="H47" s="30" t="s">
        <v>78</v>
      </c>
      <c r="I47" s="10" t="s">
        <v>16</v>
      </c>
      <c r="J47" s="47" t="s">
        <v>13</v>
      </c>
    </row>
    <row r="48" spans="1:10" s="3" customFormat="1" ht="13.5" customHeight="1" x14ac:dyDescent="0.2">
      <c r="A48" s="2" t="s">
        <v>29</v>
      </c>
      <c r="B48" s="4">
        <v>43809</v>
      </c>
      <c r="C48" s="2" t="s">
        <v>240</v>
      </c>
      <c r="D48" s="2">
        <v>10</v>
      </c>
      <c r="E48" s="7">
        <f t="shared" si="3"/>
        <v>1404</v>
      </c>
      <c r="F48" s="10" t="s">
        <v>21</v>
      </c>
      <c r="G48" s="6"/>
      <c r="H48" s="30" t="s">
        <v>273</v>
      </c>
      <c r="I48" s="10" t="s">
        <v>59</v>
      </c>
      <c r="J48" s="47" t="s">
        <v>105</v>
      </c>
    </row>
    <row r="49" spans="1:10" s="3" customFormat="1" x14ac:dyDescent="0.2">
      <c r="A49" s="2" t="s">
        <v>8</v>
      </c>
      <c r="B49" s="4">
        <v>43810</v>
      </c>
      <c r="C49" s="2" t="s">
        <v>315</v>
      </c>
      <c r="D49" s="2">
        <v>34</v>
      </c>
      <c r="E49" s="7">
        <f t="shared" si="3"/>
        <v>3996</v>
      </c>
      <c r="F49" s="10" t="s">
        <v>10</v>
      </c>
      <c r="G49" s="6"/>
      <c r="H49" s="30" t="s">
        <v>46</v>
      </c>
      <c r="I49" s="10" t="s">
        <v>12</v>
      </c>
      <c r="J49" s="47" t="s">
        <v>13</v>
      </c>
    </row>
    <row r="50" spans="1:10" s="3" customFormat="1" x14ac:dyDescent="0.2">
      <c r="A50" s="2" t="s">
        <v>19</v>
      </c>
      <c r="B50" s="4">
        <v>43813</v>
      </c>
      <c r="C50" s="2" t="s">
        <v>245</v>
      </c>
      <c r="D50" s="2">
        <v>34</v>
      </c>
      <c r="E50" s="7">
        <f t="shared" si="3"/>
        <v>3996</v>
      </c>
      <c r="F50" s="10" t="s">
        <v>263</v>
      </c>
      <c r="G50" s="6"/>
      <c r="H50" s="30" t="s">
        <v>278</v>
      </c>
      <c r="I50" s="10" t="s">
        <v>123</v>
      </c>
      <c r="J50" s="47" t="s">
        <v>18</v>
      </c>
    </row>
    <row r="51" spans="1:10" s="3" customFormat="1" ht="13.5" customHeight="1" x14ac:dyDescent="0.2">
      <c r="A51" s="2" t="s">
        <v>24</v>
      </c>
      <c r="B51" s="4">
        <v>43814</v>
      </c>
      <c r="C51" s="2" t="s">
        <v>249</v>
      </c>
      <c r="D51" s="2">
        <v>29</v>
      </c>
      <c r="E51" s="7">
        <f t="shared" si="3"/>
        <v>3456</v>
      </c>
      <c r="F51" s="10" t="s">
        <v>26</v>
      </c>
      <c r="G51" s="6"/>
      <c r="H51" s="30" t="s">
        <v>123</v>
      </c>
      <c r="I51" s="10" t="s">
        <v>28</v>
      </c>
      <c r="J51" s="47" t="s">
        <v>105</v>
      </c>
    </row>
    <row r="52" spans="1:10" s="3" customFormat="1" x14ac:dyDescent="0.2">
      <c r="A52" s="2" t="s">
        <v>24</v>
      </c>
      <c r="B52" s="4">
        <v>43814</v>
      </c>
      <c r="C52" s="2" t="s">
        <v>269</v>
      </c>
      <c r="D52" s="2">
        <v>40</v>
      </c>
      <c r="E52" s="7">
        <f t="shared" si="3"/>
        <v>4644</v>
      </c>
      <c r="F52" s="10" t="s">
        <v>176</v>
      </c>
      <c r="G52" s="6"/>
      <c r="H52" s="30" t="s">
        <v>22</v>
      </c>
      <c r="I52" s="10" t="s">
        <v>68</v>
      </c>
      <c r="J52" s="47" t="s">
        <v>180</v>
      </c>
    </row>
    <row r="53" spans="1:10" s="38" customFormat="1" ht="15.75" x14ac:dyDescent="0.25">
      <c r="A53" s="33" t="s">
        <v>84</v>
      </c>
      <c r="C53" s="5"/>
      <c r="D53" s="5"/>
      <c r="E53" s="7"/>
      <c r="F53" s="35"/>
      <c r="G53" s="36"/>
      <c r="H53" s="37"/>
      <c r="I53" s="35"/>
      <c r="J53" s="39"/>
    </row>
    <row r="54" spans="1:10" s="3" customFormat="1" x14ac:dyDescent="0.2">
      <c r="A54" s="2" t="s">
        <v>8</v>
      </c>
      <c r="B54" s="4">
        <v>43473</v>
      </c>
      <c r="C54" s="2" t="s">
        <v>315</v>
      </c>
      <c r="D54" s="2">
        <v>34</v>
      </c>
      <c r="E54" s="7">
        <f t="shared" ref="E54:E63" si="4">SUM(D54*108)+324</f>
        <v>3996</v>
      </c>
      <c r="F54" s="10" t="s">
        <v>10</v>
      </c>
      <c r="G54" s="6"/>
      <c r="H54" s="30" t="s">
        <v>73</v>
      </c>
      <c r="I54" s="10" t="s">
        <v>12</v>
      </c>
      <c r="J54" s="47" t="s">
        <v>13</v>
      </c>
    </row>
    <row r="55" spans="1:10" s="3" customFormat="1" ht="13.5" customHeight="1" x14ac:dyDescent="0.2">
      <c r="A55" s="2" t="s">
        <v>29</v>
      </c>
      <c r="B55" s="4">
        <v>43479</v>
      </c>
      <c r="C55" s="2" t="s">
        <v>240</v>
      </c>
      <c r="D55" s="2">
        <v>10</v>
      </c>
      <c r="E55" s="7">
        <f t="shared" si="4"/>
        <v>1404</v>
      </c>
      <c r="F55" s="10" t="s">
        <v>21</v>
      </c>
      <c r="G55" s="6"/>
      <c r="H55" s="30" t="s">
        <v>11</v>
      </c>
      <c r="I55" s="10" t="s">
        <v>59</v>
      </c>
      <c r="J55" s="47" t="s">
        <v>105</v>
      </c>
    </row>
    <row r="56" spans="1:10" s="3" customFormat="1" x14ac:dyDescent="0.2">
      <c r="A56" s="2" t="s">
        <v>8</v>
      </c>
      <c r="B56" s="4">
        <v>43480</v>
      </c>
      <c r="C56" s="2" t="s">
        <v>318</v>
      </c>
      <c r="D56" s="2">
        <v>52</v>
      </c>
      <c r="E56" s="7">
        <f t="shared" si="4"/>
        <v>5940</v>
      </c>
      <c r="F56" s="10" t="s">
        <v>10</v>
      </c>
      <c r="G56" s="6"/>
      <c r="H56" s="30" t="s">
        <v>177</v>
      </c>
      <c r="I56" s="10" t="s">
        <v>12</v>
      </c>
      <c r="J56" s="47" t="s">
        <v>13</v>
      </c>
    </row>
    <row r="57" spans="1:10" s="3" customFormat="1" x14ac:dyDescent="0.2">
      <c r="A57" s="2" t="s">
        <v>151</v>
      </c>
      <c r="B57" s="4">
        <v>43846</v>
      </c>
      <c r="C57" s="2" t="s">
        <v>261</v>
      </c>
      <c r="D57" s="2">
        <v>9</v>
      </c>
      <c r="E57" s="7">
        <f>SUM(D57*108)+324</f>
        <v>1296</v>
      </c>
      <c r="F57" s="10" t="s">
        <v>26</v>
      </c>
      <c r="G57" s="6"/>
      <c r="H57" s="30" t="s">
        <v>202</v>
      </c>
      <c r="I57" s="10" t="s">
        <v>12</v>
      </c>
      <c r="J57" s="47" t="s">
        <v>13</v>
      </c>
    </row>
    <row r="58" spans="1:10" s="3" customFormat="1" ht="13.5" customHeight="1" x14ac:dyDescent="0.2">
      <c r="A58" s="4" t="s">
        <v>19</v>
      </c>
      <c r="B58" s="4">
        <v>43483</v>
      </c>
      <c r="C58" s="2" t="s">
        <v>265</v>
      </c>
      <c r="D58" s="2">
        <v>38</v>
      </c>
      <c r="E58" s="7">
        <f t="shared" si="4"/>
        <v>4428</v>
      </c>
      <c r="F58" s="10" t="s">
        <v>263</v>
      </c>
      <c r="G58" s="6"/>
      <c r="H58" s="30" t="s">
        <v>348</v>
      </c>
      <c r="I58" s="10" t="s">
        <v>69</v>
      </c>
      <c r="J58" s="47" t="s">
        <v>18</v>
      </c>
    </row>
    <row r="59" spans="1:10" s="3" customFormat="1" x14ac:dyDescent="0.2">
      <c r="A59" s="2" t="s">
        <v>19</v>
      </c>
      <c r="B59" s="4">
        <v>43483</v>
      </c>
      <c r="C59" s="2" t="s">
        <v>241</v>
      </c>
      <c r="D59" s="2">
        <v>35</v>
      </c>
      <c r="E59" s="7">
        <f t="shared" si="4"/>
        <v>4104</v>
      </c>
      <c r="F59" s="10" t="s">
        <v>280</v>
      </c>
      <c r="G59" s="6"/>
      <c r="H59" s="30" t="s">
        <v>67</v>
      </c>
      <c r="I59" s="10" t="s">
        <v>83</v>
      </c>
      <c r="J59" s="47" t="s">
        <v>180</v>
      </c>
    </row>
    <row r="60" spans="1:10" s="3" customFormat="1" x14ac:dyDescent="0.2">
      <c r="A60" s="2" t="s">
        <v>24</v>
      </c>
      <c r="B60" s="4">
        <v>43484</v>
      </c>
      <c r="C60" s="2" t="s">
        <v>330</v>
      </c>
      <c r="D60" s="2">
        <v>13</v>
      </c>
      <c r="E60" s="7">
        <f t="shared" si="4"/>
        <v>1728</v>
      </c>
      <c r="F60" s="10" t="s">
        <v>10</v>
      </c>
      <c r="G60" s="6"/>
      <c r="H60" s="30" t="s">
        <v>73</v>
      </c>
      <c r="I60" s="10" t="s">
        <v>147</v>
      </c>
      <c r="J60" s="47" t="s">
        <v>13</v>
      </c>
    </row>
    <row r="61" spans="1:10" s="3" customFormat="1" x14ac:dyDescent="0.2">
      <c r="A61" s="2" t="s">
        <v>19</v>
      </c>
      <c r="B61" s="4">
        <v>43490</v>
      </c>
      <c r="C61" s="2" t="s">
        <v>310</v>
      </c>
      <c r="D61" s="2">
        <v>12</v>
      </c>
      <c r="E61" s="7">
        <f>SUM(D61*108)+324</f>
        <v>1620</v>
      </c>
      <c r="F61" s="10" t="s">
        <v>21</v>
      </c>
      <c r="G61" s="6"/>
      <c r="H61" s="30" t="s">
        <v>41</v>
      </c>
      <c r="I61" s="10" t="s">
        <v>192</v>
      </c>
      <c r="J61" s="47" t="s">
        <v>105</v>
      </c>
    </row>
    <row r="62" spans="1:10" s="3" customFormat="1" ht="13.5" customHeight="1" x14ac:dyDescent="0.2">
      <c r="A62" s="2" t="s">
        <v>24</v>
      </c>
      <c r="B62" s="4">
        <v>43856</v>
      </c>
      <c r="C62" s="2" t="s">
        <v>249</v>
      </c>
      <c r="D62" s="2">
        <v>29</v>
      </c>
      <c r="E62" s="7">
        <f>SUM(D62*108)+324</f>
        <v>3456</v>
      </c>
      <c r="F62" s="10" t="s">
        <v>21</v>
      </c>
      <c r="G62" s="6"/>
      <c r="H62" s="30" t="s">
        <v>156</v>
      </c>
      <c r="I62" s="10" t="s">
        <v>202</v>
      </c>
      <c r="J62" s="47" t="s">
        <v>105</v>
      </c>
    </row>
    <row r="63" spans="1:10" s="3" customFormat="1" x14ac:dyDescent="0.2">
      <c r="A63" s="2" t="s">
        <v>24</v>
      </c>
      <c r="B63" s="4">
        <v>43491</v>
      </c>
      <c r="C63" s="2" t="s">
        <v>240</v>
      </c>
      <c r="D63" s="2">
        <v>10</v>
      </c>
      <c r="E63" s="7">
        <f t="shared" si="4"/>
        <v>1404</v>
      </c>
      <c r="F63" s="10" t="s">
        <v>10</v>
      </c>
      <c r="G63" s="6"/>
      <c r="H63" s="30" t="s">
        <v>78</v>
      </c>
      <c r="I63" s="10" t="s">
        <v>16</v>
      </c>
      <c r="J63" s="47" t="s">
        <v>13</v>
      </c>
    </row>
    <row r="64" spans="1:10" s="38" customFormat="1" ht="15.75" x14ac:dyDescent="0.25">
      <c r="A64" s="33" t="s">
        <v>86</v>
      </c>
      <c r="C64" s="5"/>
      <c r="D64" s="5"/>
      <c r="E64" s="7"/>
      <c r="F64" s="35"/>
      <c r="G64" s="36"/>
      <c r="H64" s="37"/>
      <c r="I64" s="35"/>
      <c r="J64" s="39"/>
    </row>
    <row r="65" spans="1:10" s="3" customFormat="1" x14ac:dyDescent="0.2">
      <c r="A65" s="2" t="s">
        <v>24</v>
      </c>
      <c r="B65" s="4">
        <v>43498</v>
      </c>
      <c r="C65" s="2" t="s">
        <v>312</v>
      </c>
      <c r="D65" s="2">
        <v>18</v>
      </c>
      <c r="E65" s="7">
        <f t="shared" ref="E65:E75" si="5">SUM(D65*108)+324</f>
        <v>2268</v>
      </c>
      <c r="F65" s="10" t="s">
        <v>10</v>
      </c>
      <c r="H65" s="30" t="s">
        <v>197</v>
      </c>
      <c r="I65" s="10" t="s">
        <v>16</v>
      </c>
      <c r="J65" s="47" t="s">
        <v>13</v>
      </c>
    </row>
    <row r="66" spans="1:10" s="3" customFormat="1" ht="13.5" customHeight="1" thickBot="1" x14ac:dyDescent="0.25">
      <c r="A66" s="4" t="s">
        <v>151</v>
      </c>
      <c r="B66" s="4">
        <v>43867</v>
      </c>
      <c r="C66" s="2" t="s">
        <v>264</v>
      </c>
      <c r="D66" s="2">
        <v>6</v>
      </c>
      <c r="E66" s="7">
        <f>SUM(D66*108)+324</f>
        <v>972</v>
      </c>
      <c r="F66" s="10" t="s">
        <v>26</v>
      </c>
      <c r="G66" s="6"/>
      <c r="H66" s="30" t="s">
        <v>143</v>
      </c>
      <c r="I66" s="10" t="s">
        <v>59</v>
      </c>
      <c r="J66" s="47" t="s">
        <v>13</v>
      </c>
    </row>
    <row r="67" spans="1:10" s="3" customFormat="1" x14ac:dyDescent="0.2">
      <c r="A67" s="121" t="s">
        <v>19</v>
      </c>
      <c r="B67" s="122">
        <v>43504</v>
      </c>
      <c r="C67" s="123" t="s">
        <v>237</v>
      </c>
      <c r="D67" s="123">
        <v>0</v>
      </c>
      <c r="E67" s="124">
        <v>0</v>
      </c>
      <c r="F67" s="125" t="s">
        <v>145</v>
      </c>
      <c r="G67" s="126"/>
      <c r="H67" s="127" t="s">
        <v>22</v>
      </c>
      <c r="I67" s="125" t="s">
        <v>349</v>
      </c>
      <c r="J67" s="128" t="s">
        <v>325</v>
      </c>
    </row>
    <row r="68" spans="1:10" s="3" customFormat="1" ht="13.5" customHeight="1" thickBot="1" x14ac:dyDescent="0.25">
      <c r="A68" s="129" t="s">
        <v>19</v>
      </c>
      <c r="B68" s="130">
        <v>43504</v>
      </c>
      <c r="C68" s="131" t="s">
        <v>237</v>
      </c>
      <c r="D68" s="131">
        <v>30</v>
      </c>
      <c r="E68" s="132">
        <f>SUM(D68*108)+324</f>
        <v>3564</v>
      </c>
      <c r="F68" s="133" t="s">
        <v>21</v>
      </c>
      <c r="G68" s="134"/>
      <c r="H68" s="135" t="s">
        <v>22</v>
      </c>
      <c r="I68" s="133" t="s">
        <v>350</v>
      </c>
      <c r="J68" s="136" t="s">
        <v>325</v>
      </c>
    </row>
    <row r="69" spans="1:10" s="3" customFormat="1" x14ac:dyDescent="0.2">
      <c r="A69" s="4" t="s">
        <v>19</v>
      </c>
      <c r="B69" s="4">
        <v>43504</v>
      </c>
      <c r="C69" s="2" t="s">
        <v>234</v>
      </c>
      <c r="D69" s="2">
        <v>11</v>
      </c>
      <c r="E69" s="7">
        <f t="shared" si="5"/>
        <v>1512</v>
      </c>
      <c r="F69" s="10" t="s">
        <v>10</v>
      </c>
      <c r="G69" s="119"/>
      <c r="H69" s="30" t="s">
        <v>56</v>
      </c>
      <c r="I69" s="10" t="s">
        <v>16</v>
      </c>
      <c r="J69" s="120" t="s">
        <v>13</v>
      </c>
    </row>
    <row r="70" spans="1:10" s="3" customFormat="1" x14ac:dyDescent="0.2">
      <c r="A70" s="2" t="s">
        <v>19</v>
      </c>
      <c r="B70" s="4">
        <v>43876</v>
      </c>
      <c r="C70" s="2" t="s">
        <v>241</v>
      </c>
      <c r="D70" s="2">
        <v>35</v>
      </c>
      <c r="E70" s="7">
        <f>SUM(D70*108)+324</f>
        <v>4104</v>
      </c>
      <c r="F70" s="10" t="s">
        <v>263</v>
      </c>
      <c r="G70" s="117"/>
      <c r="H70" s="30" t="s">
        <v>75</v>
      </c>
      <c r="I70" s="10" t="s">
        <v>123</v>
      </c>
      <c r="J70" s="118" t="s">
        <v>66</v>
      </c>
    </row>
    <row r="71" spans="1:10" s="3" customFormat="1" x14ac:dyDescent="0.2">
      <c r="A71" s="4" t="s">
        <v>24</v>
      </c>
      <c r="B71" s="4">
        <v>43512</v>
      </c>
      <c r="C71" s="2" t="s">
        <v>237</v>
      </c>
      <c r="D71" s="2">
        <v>30</v>
      </c>
      <c r="E71" s="7">
        <f t="shared" si="5"/>
        <v>3564</v>
      </c>
      <c r="F71" s="10" t="s">
        <v>351</v>
      </c>
      <c r="H71" s="30" t="s">
        <v>41</v>
      </c>
      <c r="I71" s="10" t="s">
        <v>352</v>
      </c>
      <c r="J71" s="47" t="s">
        <v>325</v>
      </c>
    </row>
    <row r="72" spans="1:10" s="3" customFormat="1" ht="13.5" customHeight="1" x14ac:dyDescent="0.2">
      <c r="A72" s="2" t="s">
        <v>29</v>
      </c>
      <c r="B72" s="4">
        <v>43879</v>
      </c>
      <c r="C72" s="2" t="s">
        <v>232</v>
      </c>
      <c r="D72" s="2">
        <v>9</v>
      </c>
      <c r="E72" s="7">
        <f>SUM(D72*108)+324</f>
        <v>1296</v>
      </c>
      <c r="F72" s="10" t="s">
        <v>21</v>
      </c>
      <c r="G72" s="6"/>
      <c r="H72" s="30" t="s">
        <v>11</v>
      </c>
      <c r="I72" s="10" t="s">
        <v>12</v>
      </c>
      <c r="J72" s="47" t="s">
        <v>37</v>
      </c>
    </row>
    <row r="73" spans="1:10" s="3" customFormat="1" x14ac:dyDescent="0.2">
      <c r="A73" s="2" t="s">
        <v>8</v>
      </c>
      <c r="B73" s="4">
        <v>43515</v>
      </c>
      <c r="C73" s="2" t="s">
        <v>306</v>
      </c>
      <c r="D73" s="2">
        <v>52</v>
      </c>
      <c r="E73" s="7">
        <f t="shared" si="5"/>
        <v>5940</v>
      </c>
      <c r="F73" s="10" t="s">
        <v>10</v>
      </c>
      <c r="G73" s="6"/>
      <c r="H73" s="30" t="s">
        <v>177</v>
      </c>
      <c r="I73" s="10" t="s">
        <v>12</v>
      </c>
      <c r="J73" s="47" t="s">
        <v>13</v>
      </c>
    </row>
    <row r="74" spans="1:10" s="3" customFormat="1" x14ac:dyDescent="0.2">
      <c r="A74" s="2" t="s">
        <v>24</v>
      </c>
      <c r="B74" s="4">
        <v>43519</v>
      </c>
      <c r="C74" s="2" t="s">
        <v>345</v>
      </c>
      <c r="D74" s="2">
        <v>33</v>
      </c>
      <c r="E74" s="7">
        <f t="shared" si="5"/>
        <v>3888</v>
      </c>
      <c r="F74" s="10" t="s">
        <v>176</v>
      </c>
      <c r="G74" s="6"/>
      <c r="H74" s="30" t="s">
        <v>156</v>
      </c>
      <c r="I74" s="10" t="s">
        <v>16</v>
      </c>
      <c r="J74" s="47" t="s">
        <v>180</v>
      </c>
    </row>
    <row r="75" spans="1:10" s="3" customFormat="1" x14ac:dyDescent="0.2">
      <c r="A75" s="2" t="s">
        <v>151</v>
      </c>
      <c r="B75" s="4">
        <v>43888</v>
      </c>
      <c r="C75" s="2" t="s">
        <v>264</v>
      </c>
      <c r="D75" s="2">
        <v>6</v>
      </c>
      <c r="E75" s="7">
        <f t="shared" si="5"/>
        <v>972</v>
      </c>
      <c r="F75" s="10" t="s">
        <v>26</v>
      </c>
      <c r="G75" s="6"/>
      <c r="H75" s="30" t="s">
        <v>307</v>
      </c>
      <c r="I75" s="10" t="s">
        <v>353</v>
      </c>
      <c r="J75" s="47" t="s">
        <v>37</v>
      </c>
    </row>
    <row r="76" spans="1:10" s="3" customFormat="1" x14ac:dyDescent="0.2">
      <c r="A76" s="2" t="s">
        <v>19</v>
      </c>
      <c r="B76" s="4">
        <v>43890</v>
      </c>
      <c r="C76" s="2" t="s">
        <v>241</v>
      </c>
      <c r="D76" s="2">
        <v>35</v>
      </c>
      <c r="E76" s="7">
        <f>SUM(D76*108)+324</f>
        <v>4104</v>
      </c>
      <c r="F76" s="10" t="s">
        <v>342</v>
      </c>
      <c r="G76" s="6"/>
      <c r="H76" s="30" t="s">
        <v>67</v>
      </c>
      <c r="I76" s="10" t="s">
        <v>83</v>
      </c>
      <c r="J76" s="47" t="s">
        <v>13</v>
      </c>
    </row>
    <row r="77" spans="1:10" s="38" customFormat="1" ht="15.75" x14ac:dyDescent="0.25">
      <c r="A77" s="33" t="s">
        <v>87</v>
      </c>
      <c r="C77" s="5"/>
      <c r="D77" s="5"/>
      <c r="E77" s="7"/>
      <c r="F77" s="35"/>
      <c r="G77" s="36"/>
      <c r="H77" s="37"/>
      <c r="I77" s="35"/>
      <c r="J77" s="39"/>
    </row>
    <row r="78" spans="1:10" s="3" customFormat="1" x14ac:dyDescent="0.2">
      <c r="A78" s="2" t="s">
        <v>24</v>
      </c>
      <c r="B78" s="4">
        <v>43891</v>
      </c>
      <c r="C78" s="2" t="s">
        <v>251</v>
      </c>
      <c r="D78" s="2">
        <v>32</v>
      </c>
      <c r="E78" s="7">
        <f t="shared" ref="E78:E84" si="6">SUM(D78*108)+324</f>
        <v>3780</v>
      </c>
      <c r="F78" s="10" t="s">
        <v>145</v>
      </c>
      <c r="G78" s="6"/>
      <c r="H78" s="30" t="s">
        <v>126</v>
      </c>
      <c r="I78" s="10" t="s">
        <v>133</v>
      </c>
      <c r="J78" s="47" t="s">
        <v>18</v>
      </c>
    </row>
    <row r="79" spans="1:10" s="3" customFormat="1" x14ac:dyDescent="0.2">
      <c r="A79" s="2" t="s">
        <v>24</v>
      </c>
      <c r="B79" s="4">
        <v>43891</v>
      </c>
      <c r="C79" s="2" t="s">
        <v>245</v>
      </c>
      <c r="D79" s="2">
        <v>34</v>
      </c>
      <c r="E79" s="7">
        <f t="shared" si="6"/>
        <v>3996</v>
      </c>
      <c r="F79" s="10" t="s">
        <v>263</v>
      </c>
      <c r="G79" s="6"/>
      <c r="H79" s="30" t="s">
        <v>22</v>
      </c>
      <c r="I79" s="10" t="s">
        <v>68</v>
      </c>
      <c r="J79" s="47" t="s">
        <v>13</v>
      </c>
    </row>
    <row r="80" spans="1:10" s="3" customFormat="1" x14ac:dyDescent="0.2">
      <c r="A80" s="2" t="s">
        <v>24</v>
      </c>
      <c r="B80" s="4">
        <v>43898</v>
      </c>
      <c r="C80" s="2" t="s">
        <v>354</v>
      </c>
      <c r="D80" s="2">
        <v>36</v>
      </c>
      <c r="E80" s="7">
        <f t="shared" si="6"/>
        <v>4212</v>
      </c>
      <c r="F80" s="10" t="s">
        <v>10</v>
      </c>
      <c r="G80" s="6"/>
      <c r="H80" s="30" t="s">
        <v>27</v>
      </c>
      <c r="I80" s="10" t="s">
        <v>16</v>
      </c>
      <c r="J80" s="47" t="s">
        <v>13</v>
      </c>
    </row>
    <row r="81" spans="1:13" s="2" customFormat="1" x14ac:dyDescent="0.2">
      <c r="A81" s="4" t="s">
        <v>24</v>
      </c>
      <c r="B81" s="4">
        <v>43532</v>
      </c>
      <c r="C81" s="2" t="s">
        <v>241</v>
      </c>
      <c r="D81" s="2">
        <v>35</v>
      </c>
      <c r="E81" s="7">
        <f t="shared" si="6"/>
        <v>4104</v>
      </c>
      <c r="F81" s="10" t="s">
        <v>342</v>
      </c>
      <c r="G81" s="74"/>
      <c r="H81" s="30" t="s">
        <v>149</v>
      </c>
      <c r="I81" s="10" t="s">
        <v>62</v>
      </c>
      <c r="J81" s="47" t="s">
        <v>105</v>
      </c>
    </row>
    <row r="82" spans="1:13" s="2" customFormat="1" x14ac:dyDescent="0.2">
      <c r="A82" s="4" t="s">
        <v>33</v>
      </c>
      <c r="B82" s="4">
        <v>43903</v>
      </c>
      <c r="C82" s="2" t="s">
        <v>355</v>
      </c>
      <c r="D82" s="2">
        <v>27</v>
      </c>
      <c r="E82" s="7">
        <f t="shared" si="6"/>
        <v>3240</v>
      </c>
      <c r="F82" s="10" t="s">
        <v>10</v>
      </c>
      <c r="G82" s="74"/>
      <c r="H82" s="30" t="s">
        <v>36</v>
      </c>
      <c r="I82" s="10" t="s">
        <v>12</v>
      </c>
      <c r="J82" s="47" t="s">
        <v>13</v>
      </c>
    </row>
    <row r="83" spans="1:13" s="3" customFormat="1" x14ac:dyDescent="0.2">
      <c r="A83" s="2" t="s">
        <v>19</v>
      </c>
      <c r="B83" s="4">
        <v>43904</v>
      </c>
      <c r="C83" s="2" t="s">
        <v>236</v>
      </c>
      <c r="D83" s="2">
        <v>36</v>
      </c>
      <c r="E83" s="7">
        <f t="shared" si="6"/>
        <v>4212</v>
      </c>
      <c r="F83" s="10" t="s">
        <v>145</v>
      </c>
      <c r="G83" s="6"/>
      <c r="H83" s="30" t="s">
        <v>154</v>
      </c>
      <c r="I83" s="10" t="s">
        <v>141</v>
      </c>
      <c r="J83" s="47" t="s">
        <v>18</v>
      </c>
    </row>
    <row r="84" spans="1:13" s="3" customFormat="1" x14ac:dyDescent="0.2">
      <c r="A84" s="2" t="s">
        <v>8</v>
      </c>
      <c r="B84" s="4">
        <v>43908</v>
      </c>
      <c r="C84" s="2" t="s">
        <v>284</v>
      </c>
      <c r="D84" s="2">
        <v>26</v>
      </c>
      <c r="E84" s="7">
        <f t="shared" si="6"/>
        <v>3132</v>
      </c>
      <c r="F84" s="10" t="s">
        <v>10</v>
      </c>
      <c r="G84" s="6"/>
      <c r="H84" s="30" t="s">
        <v>36</v>
      </c>
      <c r="I84" s="10" t="s">
        <v>12</v>
      </c>
      <c r="J84" s="47" t="s">
        <v>13</v>
      </c>
    </row>
    <row r="85" spans="1:13" s="3" customFormat="1" x14ac:dyDescent="0.2">
      <c r="A85" s="2"/>
      <c r="B85" s="4"/>
      <c r="C85" s="2"/>
      <c r="D85" s="104">
        <f>SUM(D4:D84)</f>
        <v>1887</v>
      </c>
      <c r="E85" s="104">
        <f>SUM(E4:E84)</f>
        <v>227448</v>
      </c>
      <c r="F85" s="10"/>
      <c r="H85" s="30"/>
      <c r="I85" s="10"/>
      <c r="J85" s="9"/>
      <c r="L85" s="20"/>
    </row>
    <row r="86" spans="1:13" s="3" customFormat="1" x14ac:dyDescent="0.2">
      <c r="A86" s="2"/>
      <c r="B86" s="4"/>
      <c r="C86" s="2"/>
      <c r="D86" s="104"/>
      <c r="E86" s="104"/>
      <c r="F86" s="10"/>
      <c r="H86" s="30"/>
      <c r="I86" s="10"/>
      <c r="J86" s="9"/>
      <c r="M86" s="20"/>
    </row>
    <row r="87" spans="1:13" s="19" customFormat="1" ht="15.75" x14ac:dyDescent="0.25">
      <c r="B87" s="19" t="s">
        <v>213</v>
      </c>
      <c r="E87" s="19" t="s">
        <v>356</v>
      </c>
      <c r="F87" s="13"/>
      <c r="G87" s="13"/>
      <c r="H87" s="13"/>
      <c r="J87" s="52"/>
    </row>
    <row r="88" spans="1:13" s="19" customFormat="1" ht="15.75" x14ac:dyDescent="0.25">
      <c r="B88" s="19" t="s">
        <v>95</v>
      </c>
      <c r="E88" s="19" t="s">
        <v>333</v>
      </c>
      <c r="F88" s="13"/>
      <c r="G88" s="13"/>
      <c r="H88" s="13"/>
      <c r="J88" s="52"/>
    </row>
    <row r="89" spans="1:13" s="19" customFormat="1" ht="15.75" x14ac:dyDescent="0.25">
      <c r="B89" s="19" t="s">
        <v>99</v>
      </c>
      <c r="E89" s="19" t="s">
        <v>291</v>
      </c>
      <c r="F89" s="13"/>
      <c r="G89" s="13"/>
      <c r="H89" s="13" t="s">
        <v>292</v>
      </c>
    </row>
    <row r="91" spans="1:13" x14ac:dyDescent="0.2">
      <c r="C91" s="3" t="s">
        <v>18</v>
      </c>
      <c r="D91" s="3" t="s">
        <v>214</v>
      </c>
      <c r="E91"/>
      <c r="F91" s="32" t="s">
        <v>92</v>
      </c>
      <c r="H91"/>
      <c r="J91" s="9" t="s">
        <v>224</v>
      </c>
    </row>
    <row r="92" spans="1:13" x14ac:dyDescent="0.2">
      <c r="C92" s="3" t="s">
        <v>66</v>
      </c>
      <c r="D92" s="3" t="s">
        <v>216</v>
      </c>
      <c r="F92" s="31" t="s">
        <v>217</v>
      </c>
    </row>
    <row r="93" spans="1:13" x14ac:dyDescent="0.2">
      <c r="B93" s="51"/>
      <c r="C93" s="3" t="s">
        <v>325</v>
      </c>
      <c r="D93" s="3" t="s">
        <v>326</v>
      </c>
      <c r="F93" s="31"/>
    </row>
    <row r="94" spans="1:13" x14ac:dyDescent="0.2">
      <c r="B94" s="51"/>
      <c r="C94" s="3" t="s">
        <v>37</v>
      </c>
      <c r="D94" s="3" t="s">
        <v>219</v>
      </c>
      <c r="F94" s="31"/>
    </row>
    <row r="95" spans="1:13" x14ac:dyDescent="0.2">
      <c r="B95" s="51"/>
      <c r="C95" s="3" t="s">
        <v>105</v>
      </c>
      <c r="D95" s="3" t="s">
        <v>220</v>
      </c>
      <c r="F95" s="31"/>
    </row>
    <row r="96" spans="1:13" x14ac:dyDescent="0.2">
      <c r="B96" s="51"/>
      <c r="C96" s="3" t="s">
        <v>180</v>
      </c>
      <c r="D96" s="3" t="s">
        <v>221</v>
      </c>
      <c r="F96" s="31"/>
    </row>
    <row r="97" spans="1:13" x14ac:dyDescent="0.2">
      <c r="C97" s="3" t="s">
        <v>13</v>
      </c>
      <c r="D97" t="s">
        <v>223</v>
      </c>
    </row>
    <row r="98" spans="1:13" x14ac:dyDescent="0.2">
      <c r="C98" s="3"/>
    </row>
    <row r="99" spans="1:13" x14ac:dyDescent="0.2">
      <c r="C99" s="3"/>
    </row>
    <row r="100" spans="1:13" x14ac:dyDescent="0.2">
      <c r="C100" s="3"/>
    </row>
    <row r="101" spans="1:13" hidden="1" x14ac:dyDescent="0.2">
      <c r="E101" s="41">
        <f>SUM(E64:E81)</f>
        <v>48276</v>
      </c>
    </row>
    <row r="102" spans="1:13" s="9" customFormat="1" hidden="1" x14ac:dyDescent="0.2">
      <c r="A102" s="2"/>
      <c r="B102"/>
      <c r="C102"/>
      <c r="D102"/>
      <c r="E102" s="8"/>
      <c r="F102" s="21"/>
      <c r="G102"/>
      <c r="H102" s="30"/>
      <c r="I102" s="27"/>
      <c r="K102"/>
      <c r="L102"/>
      <c r="M102"/>
    </row>
    <row r="103" spans="1:13" s="9" customFormat="1" hidden="1" x14ac:dyDescent="0.2">
      <c r="A103" s="2"/>
      <c r="B103"/>
      <c r="C103" s="40" t="s">
        <v>112</v>
      </c>
      <c r="D103"/>
      <c r="E103" s="41">
        <f>E101*0.06</f>
        <v>2896.56</v>
      </c>
      <c r="F103" s="21"/>
      <c r="G103"/>
      <c r="H103" s="30"/>
      <c r="I103" s="27"/>
      <c r="K103"/>
      <c r="L103"/>
      <c r="M103"/>
    </row>
    <row r="104" spans="1:13" s="9" customFormat="1" hidden="1" x14ac:dyDescent="0.2">
      <c r="A104" s="2"/>
      <c r="B104"/>
      <c r="C104"/>
      <c r="D104"/>
      <c r="E104" s="8"/>
      <c r="F104" s="21"/>
      <c r="G104"/>
      <c r="H104" s="30"/>
      <c r="I104" s="27"/>
      <c r="K104"/>
      <c r="L104"/>
      <c r="M104"/>
    </row>
    <row r="105" spans="1:13" s="9" customFormat="1" hidden="1" x14ac:dyDescent="0.2">
      <c r="A105" s="2"/>
      <c r="B105"/>
      <c r="C105" s="42" t="s">
        <v>113</v>
      </c>
      <c r="D105" s="43"/>
      <c r="E105" s="44">
        <f>E101+E103</f>
        <v>51172.56</v>
      </c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/>
      <c r="D106"/>
      <c r="E106" s="8"/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/>
      <c r="D107"/>
      <c r="E107" s="8"/>
      <c r="F107" s="21"/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/>
      <c r="D108"/>
      <c r="E108" s="8"/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 s="3"/>
      <c r="D109" s="3" t="s">
        <v>114</v>
      </c>
      <c r="E109" s="20" t="s">
        <v>115</v>
      </c>
      <c r="F109" s="45" t="s">
        <v>116</v>
      </c>
      <c r="G109"/>
      <c r="H109" s="30"/>
      <c r="I109" s="27"/>
      <c r="K109"/>
      <c r="L109"/>
      <c r="M109"/>
    </row>
    <row r="110" spans="1:13" s="9" customFormat="1" hidden="1" x14ac:dyDescent="0.2">
      <c r="A110" s="2"/>
      <c r="B110"/>
      <c r="C110"/>
      <c r="D110"/>
      <c r="E110" s="8"/>
      <c r="F110" s="21"/>
      <c r="G110"/>
      <c r="H110" s="30"/>
      <c r="I110" s="27"/>
      <c r="K110"/>
      <c r="L110"/>
      <c r="M110"/>
    </row>
    <row r="111" spans="1:13" s="9" customFormat="1" hidden="1" x14ac:dyDescent="0.2">
      <c r="A111" s="2"/>
      <c r="B111"/>
      <c r="C111" t="s">
        <v>295</v>
      </c>
      <c r="D111" s="8">
        <v>1296</v>
      </c>
      <c r="E111" s="8">
        <f>D111*0.06</f>
        <v>77.759999999999991</v>
      </c>
      <c r="F111" s="110">
        <f>SUM(D111:E111)</f>
        <v>1373.76</v>
      </c>
      <c r="G111"/>
      <c r="H111" s="30"/>
      <c r="I111" s="111" t="s">
        <v>296</v>
      </c>
      <c r="K111"/>
      <c r="L111"/>
      <c r="M111"/>
    </row>
    <row r="112" spans="1:13" s="9" customFormat="1" hidden="1" x14ac:dyDescent="0.2">
      <c r="A112" s="2"/>
      <c r="B112"/>
      <c r="C112" t="s">
        <v>334</v>
      </c>
      <c r="D112" s="8">
        <v>648</v>
      </c>
      <c r="E112" s="8">
        <f>D112*0.06</f>
        <v>38.879999999999995</v>
      </c>
      <c r="F112" s="110">
        <f>SUM(D112:E112)</f>
        <v>686.88</v>
      </c>
      <c r="G112"/>
      <c r="H112" s="30"/>
      <c r="I112" s="111" t="s">
        <v>335</v>
      </c>
      <c r="K112"/>
      <c r="L112"/>
      <c r="M112"/>
    </row>
    <row r="113" spans="1:13" s="9" customFormat="1" hidden="1" x14ac:dyDescent="0.2">
      <c r="A113" s="2"/>
      <c r="B113"/>
      <c r="C113" s="3" t="s">
        <v>298</v>
      </c>
      <c r="D113" s="8" t="e">
        <f>#REF!+#REF!+#REF!+#REF!+#REF!+#REF!+#REF!+#REF!</f>
        <v>#REF!</v>
      </c>
      <c r="E113" s="8" t="e">
        <f>D113*0.06</f>
        <v>#REF!</v>
      </c>
      <c r="F113" s="110" t="e">
        <f>SUM(D113:E113)</f>
        <v>#REF!</v>
      </c>
      <c r="G113"/>
      <c r="H113" s="30"/>
      <c r="I113" s="112" t="s">
        <v>226</v>
      </c>
      <c r="K113"/>
      <c r="L113"/>
      <c r="M113"/>
    </row>
    <row r="114" spans="1:13" s="9" customFormat="1" hidden="1" x14ac:dyDescent="0.2">
      <c r="A114" s="2"/>
      <c r="B114"/>
      <c r="C114" s="3" t="s">
        <v>299</v>
      </c>
      <c r="D114" s="8" t="e">
        <f>#REF!+#REF!+#REF!+#REF!+#REF!+#REF!+#REF!+#REF!+#REF!+#REF!+#REF!</f>
        <v>#REF!</v>
      </c>
      <c r="E114" s="8" t="e">
        <f>D114*0.06</f>
        <v>#REF!</v>
      </c>
      <c r="F114" s="110" t="e">
        <f>SUM(D114:E114)</f>
        <v>#REF!</v>
      </c>
      <c r="G114"/>
      <c r="H114" s="30"/>
      <c r="I114" s="112" t="s">
        <v>228</v>
      </c>
      <c r="K114"/>
      <c r="L114"/>
      <c r="M114"/>
    </row>
    <row r="115" spans="1:13" s="9" customFormat="1" hidden="1" x14ac:dyDescent="0.2">
      <c r="A115" s="2"/>
      <c r="B115"/>
      <c r="C115" s="3" t="s">
        <v>300</v>
      </c>
      <c r="D115" s="8" t="e">
        <f>#REF!+#REF!+#REF!+#REF!+#REF!+#REF!+#REF!+#REF!+#REF!+#REF!</f>
        <v>#REF!</v>
      </c>
      <c r="E115" s="8" t="e">
        <f>D115*0.06</f>
        <v>#REF!</v>
      </c>
      <c r="F115" s="110" t="e">
        <f>SUM(D115:E115)</f>
        <v>#REF!</v>
      </c>
      <c r="G115"/>
      <c r="H115" s="30"/>
      <c r="I115" s="112" t="s">
        <v>227</v>
      </c>
      <c r="K115"/>
      <c r="L115"/>
      <c r="M115"/>
    </row>
    <row r="116" spans="1:13" s="9" customFormat="1" hidden="1" x14ac:dyDescent="0.2">
      <c r="A116" s="2"/>
      <c r="B116"/>
      <c r="C116" s="3"/>
      <c r="D116" s="109" t="e">
        <f>SUM(D111:D115)</f>
        <v>#REF!</v>
      </c>
      <c r="E116" s="109" t="e">
        <f>SUM(E111:E115)</f>
        <v>#REF!</v>
      </c>
      <c r="F116" s="109" t="e">
        <f>SUM(F111:F115)</f>
        <v>#REF!</v>
      </c>
      <c r="G116"/>
      <c r="H116" s="30"/>
      <c r="I116" s="27"/>
      <c r="K116"/>
      <c r="L116"/>
      <c r="M116"/>
    </row>
    <row r="117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5"/>
  <sheetViews>
    <sheetView topLeftCell="A29" workbookViewId="0">
      <selection activeCell="B72" sqref="B72"/>
    </sheetView>
  </sheetViews>
  <sheetFormatPr defaultRowHeight="12.75" x14ac:dyDescent="0.2"/>
  <cols>
    <col min="1" max="1" width="6.28515625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2" customWidth="1"/>
    <col min="13" max="13" width="12.28515625" bestFit="1" customWidth="1"/>
  </cols>
  <sheetData>
    <row r="1" spans="1:10" s="18" customFormat="1" ht="20.25" x14ac:dyDescent="0.3">
      <c r="A1" s="15" t="s">
        <v>357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11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24</v>
      </c>
      <c r="B4" s="4">
        <v>43338</v>
      </c>
      <c r="C4" s="2" t="s">
        <v>358</v>
      </c>
      <c r="D4" s="2">
        <v>14</v>
      </c>
      <c r="E4" s="7">
        <f>SUM(D4*108)+324</f>
        <v>1836</v>
      </c>
      <c r="F4" s="10" t="s">
        <v>10</v>
      </c>
      <c r="G4" s="6"/>
      <c r="H4" s="30" t="s">
        <v>56</v>
      </c>
      <c r="I4" s="10" t="s">
        <v>16</v>
      </c>
      <c r="J4" s="48" t="s">
        <v>359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x14ac:dyDescent="0.2">
      <c r="A6" s="2" t="s">
        <v>19</v>
      </c>
      <c r="B6" s="4">
        <v>43344</v>
      </c>
      <c r="C6" s="2" t="s">
        <v>312</v>
      </c>
      <c r="D6" s="2">
        <v>18</v>
      </c>
      <c r="E6" s="7">
        <f t="shared" ref="E6:E12" si="0">SUM(D6*108)+324</f>
        <v>2268</v>
      </c>
      <c r="F6" s="10" t="s">
        <v>21</v>
      </c>
      <c r="G6" s="6"/>
      <c r="H6" s="30" t="s">
        <v>75</v>
      </c>
      <c r="I6" s="10" t="s">
        <v>360</v>
      </c>
      <c r="J6" s="48" t="s">
        <v>105</v>
      </c>
    </row>
    <row r="7" spans="1:10" s="3" customFormat="1" ht="13.5" customHeight="1" x14ac:dyDescent="0.2">
      <c r="A7" s="2" t="s">
        <v>8</v>
      </c>
      <c r="B7" s="4">
        <v>43355</v>
      </c>
      <c r="C7" s="2" t="s">
        <v>240</v>
      </c>
      <c r="D7" s="2">
        <v>10</v>
      </c>
      <c r="E7" s="7">
        <f t="shared" si="0"/>
        <v>1404</v>
      </c>
      <c r="F7" s="10" t="s">
        <v>10</v>
      </c>
      <c r="G7" s="6"/>
      <c r="H7" s="30" t="s">
        <v>16</v>
      </c>
      <c r="I7" s="10" t="s">
        <v>12</v>
      </c>
      <c r="J7" s="48" t="s">
        <v>105</v>
      </c>
    </row>
    <row r="8" spans="1:10" s="3" customFormat="1" x14ac:dyDescent="0.2">
      <c r="A8" s="2" t="s">
        <v>8</v>
      </c>
      <c r="B8" s="4">
        <v>43362</v>
      </c>
      <c r="C8" s="2" t="s">
        <v>308</v>
      </c>
      <c r="D8" s="2">
        <v>22</v>
      </c>
      <c r="E8" s="7">
        <f t="shared" si="0"/>
        <v>2700</v>
      </c>
      <c r="F8" s="10" t="s">
        <v>10</v>
      </c>
      <c r="G8" s="6"/>
      <c r="H8" s="30" t="s">
        <v>28</v>
      </c>
      <c r="I8" s="10" t="s">
        <v>12</v>
      </c>
      <c r="J8" s="48" t="s">
        <v>105</v>
      </c>
    </row>
    <row r="9" spans="1:10" s="3" customFormat="1" x14ac:dyDescent="0.2">
      <c r="A9" s="2" t="s">
        <v>19</v>
      </c>
      <c r="B9" s="4">
        <v>43365</v>
      </c>
      <c r="C9" s="2" t="s">
        <v>236</v>
      </c>
      <c r="D9" s="2">
        <v>36</v>
      </c>
      <c r="E9" s="7">
        <f t="shared" si="0"/>
        <v>4212</v>
      </c>
      <c r="F9" s="10" t="s">
        <v>21</v>
      </c>
      <c r="G9" s="6"/>
      <c r="H9" s="30" t="s">
        <v>22</v>
      </c>
      <c r="I9" s="10" t="s">
        <v>44</v>
      </c>
      <c r="J9" s="48" t="s">
        <v>105</v>
      </c>
    </row>
    <row r="10" spans="1:10" s="3" customFormat="1" x14ac:dyDescent="0.2">
      <c r="A10" s="2" t="s">
        <v>29</v>
      </c>
      <c r="B10" s="4">
        <v>43368</v>
      </c>
      <c r="C10" s="2" t="s">
        <v>261</v>
      </c>
      <c r="D10" s="2">
        <v>9</v>
      </c>
      <c r="E10" s="7">
        <f t="shared" si="0"/>
        <v>1296</v>
      </c>
      <c r="F10" s="10" t="s">
        <v>26</v>
      </c>
      <c r="G10" s="6"/>
      <c r="H10" s="30" t="s">
        <v>273</v>
      </c>
      <c r="I10" s="10" t="s">
        <v>12</v>
      </c>
      <c r="J10" s="48" t="s">
        <v>37</v>
      </c>
    </row>
    <row r="11" spans="1:10" s="3" customFormat="1" x14ac:dyDescent="0.2">
      <c r="A11" s="2" t="s">
        <v>8</v>
      </c>
      <c r="B11" s="4">
        <v>43369</v>
      </c>
      <c r="C11" s="2" t="s">
        <v>328</v>
      </c>
      <c r="D11" s="2">
        <v>39</v>
      </c>
      <c r="E11" s="7">
        <f t="shared" si="0"/>
        <v>4536</v>
      </c>
      <c r="F11" s="10" t="s">
        <v>10</v>
      </c>
      <c r="G11" s="6"/>
      <c r="H11" s="30" t="s">
        <v>73</v>
      </c>
      <c r="I11" s="10" t="s">
        <v>12</v>
      </c>
      <c r="J11" s="48" t="s">
        <v>359</v>
      </c>
    </row>
    <row r="12" spans="1:10" s="3" customFormat="1" ht="13.5" customHeight="1" x14ac:dyDescent="0.2">
      <c r="A12" s="4" t="s">
        <v>24</v>
      </c>
      <c r="B12" s="4">
        <v>43373</v>
      </c>
      <c r="C12" s="2" t="s">
        <v>270</v>
      </c>
      <c r="D12" s="2">
        <v>28</v>
      </c>
      <c r="E12" s="7">
        <f t="shared" si="0"/>
        <v>3348</v>
      </c>
      <c r="F12" s="10" t="s">
        <v>10</v>
      </c>
      <c r="G12" s="6"/>
      <c r="H12" s="30" t="s">
        <v>62</v>
      </c>
      <c r="I12" s="10" t="s">
        <v>16</v>
      </c>
      <c r="J12" s="48" t="s">
        <v>18</v>
      </c>
    </row>
    <row r="13" spans="1:10" s="38" customFormat="1" ht="15.75" x14ac:dyDescent="0.25">
      <c r="A13" s="33" t="s">
        <v>32</v>
      </c>
      <c r="C13" s="5"/>
      <c r="D13" s="5"/>
      <c r="E13" s="34"/>
      <c r="F13" s="35"/>
      <c r="G13" s="36"/>
      <c r="H13" s="37"/>
      <c r="I13" s="35"/>
      <c r="J13" s="39"/>
    </row>
    <row r="14" spans="1:10" s="3" customFormat="1" x14ac:dyDescent="0.2">
      <c r="A14" s="2" t="s">
        <v>29</v>
      </c>
      <c r="B14" s="4">
        <v>43375</v>
      </c>
      <c r="C14" s="2" t="s">
        <v>232</v>
      </c>
      <c r="D14" s="2">
        <v>9</v>
      </c>
      <c r="E14" s="7">
        <f t="shared" ref="E14:E19" si="1">SUM(D14*108)+324</f>
        <v>1296</v>
      </c>
      <c r="F14" s="10" t="s">
        <v>21</v>
      </c>
      <c r="G14" s="6"/>
      <c r="H14" s="30" t="s">
        <v>202</v>
      </c>
      <c r="I14" s="10" t="s">
        <v>12</v>
      </c>
      <c r="J14" s="48" t="s">
        <v>66</v>
      </c>
    </row>
    <row r="15" spans="1:10" s="3" customFormat="1" x14ac:dyDescent="0.2">
      <c r="A15" s="2" t="s">
        <v>24</v>
      </c>
      <c r="B15" s="4">
        <v>43380</v>
      </c>
      <c r="C15" s="2" t="s">
        <v>312</v>
      </c>
      <c r="D15" s="2">
        <v>18</v>
      </c>
      <c r="E15" s="7">
        <f t="shared" si="1"/>
        <v>2268</v>
      </c>
      <c r="F15" s="10" t="s">
        <v>10</v>
      </c>
      <c r="H15" s="30" t="s">
        <v>197</v>
      </c>
      <c r="I15" s="10" t="s">
        <v>16</v>
      </c>
      <c r="J15" s="48" t="s">
        <v>359</v>
      </c>
    </row>
    <row r="16" spans="1:10" s="3" customFormat="1" x14ac:dyDescent="0.2">
      <c r="A16" s="2" t="s">
        <v>24</v>
      </c>
      <c r="B16" s="4">
        <v>43387</v>
      </c>
      <c r="C16" s="2" t="s">
        <v>330</v>
      </c>
      <c r="D16" s="2">
        <v>13</v>
      </c>
      <c r="E16" s="7">
        <f t="shared" si="1"/>
        <v>1728</v>
      </c>
      <c r="F16" s="10" t="s">
        <v>26</v>
      </c>
      <c r="G16" s="6"/>
      <c r="H16" s="30" t="s">
        <v>69</v>
      </c>
      <c r="I16" s="10" t="s">
        <v>68</v>
      </c>
      <c r="J16" s="48" t="s">
        <v>359</v>
      </c>
    </row>
    <row r="17" spans="1:10" s="3" customFormat="1" x14ac:dyDescent="0.2">
      <c r="A17" s="2" t="s">
        <v>19</v>
      </c>
      <c r="B17" s="4">
        <v>43393</v>
      </c>
      <c r="C17" s="2" t="s">
        <v>283</v>
      </c>
      <c r="D17" s="2">
        <v>41</v>
      </c>
      <c r="E17" s="7">
        <f t="shared" si="1"/>
        <v>4752</v>
      </c>
      <c r="F17" s="10" t="s">
        <v>21</v>
      </c>
      <c r="G17" s="6"/>
      <c r="H17" s="30" t="s">
        <v>346</v>
      </c>
      <c r="I17" s="10" t="s">
        <v>44</v>
      </c>
      <c r="J17" s="48" t="s">
        <v>359</v>
      </c>
    </row>
    <row r="18" spans="1:10" s="3" customFormat="1" x14ac:dyDescent="0.2">
      <c r="A18" s="2" t="s">
        <v>24</v>
      </c>
      <c r="B18" s="4">
        <v>43394</v>
      </c>
      <c r="C18" s="2" t="s">
        <v>240</v>
      </c>
      <c r="D18" s="2">
        <v>10</v>
      </c>
      <c r="E18" s="7">
        <f t="shared" si="1"/>
        <v>1404</v>
      </c>
      <c r="F18" s="10" t="s">
        <v>10</v>
      </c>
      <c r="G18" s="6"/>
      <c r="H18" s="30" t="s">
        <v>56</v>
      </c>
      <c r="I18" s="10" t="s">
        <v>16</v>
      </c>
      <c r="J18" s="48" t="s">
        <v>359</v>
      </c>
    </row>
    <row r="19" spans="1:10" s="3" customFormat="1" x14ac:dyDescent="0.2">
      <c r="A19" s="2" t="s">
        <v>24</v>
      </c>
      <c r="B19" s="4">
        <v>43401</v>
      </c>
      <c r="C19" s="2" t="s">
        <v>232</v>
      </c>
      <c r="D19" s="2">
        <v>9</v>
      </c>
      <c r="E19" s="7">
        <f t="shared" si="1"/>
        <v>1296</v>
      </c>
      <c r="F19" s="10" t="s">
        <v>26</v>
      </c>
      <c r="G19" s="6"/>
      <c r="H19" s="30" t="s">
        <v>69</v>
      </c>
      <c r="I19" s="10" t="s">
        <v>56</v>
      </c>
      <c r="J19" s="48" t="s">
        <v>325</v>
      </c>
    </row>
    <row r="20" spans="1:10" s="38" customFormat="1" ht="15.75" x14ac:dyDescent="0.25">
      <c r="A20" s="33" t="s">
        <v>60</v>
      </c>
      <c r="C20" s="5"/>
      <c r="D20" s="5"/>
      <c r="E20" s="7"/>
      <c r="F20" s="35"/>
      <c r="G20" s="36"/>
      <c r="H20" s="37"/>
      <c r="I20" s="35"/>
      <c r="J20" s="39"/>
    </row>
    <row r="21" spans="1:10" s="3" customFormat="1" x14ac:dyDescent="0.2">
      <c r="A21" s="2" t="s">
        <v>33</v>
      </c>
      <c r="B21" s="4">
        <v>43406</v>
      </c>
      <c r="C21" s="2" t="s">
        <v>234</v>
      </c>
      <c r="D21" s="2">
        <v>11</v>
      </c>
      <c r="E21" s="7">
        <f>SUM(D21*108)+324</f>
        <v>1512</v>
      </c>
      <c r="F21" s="10" t="s">
        <v>10</v>
      </c>
      <c r="G21" s="6"/>
      <c r="H21" s="30" t="s">
        <v>16</v>
      </c>
      <c r="I21" s="10" t="s">
        <v>12</v>
      </c>
      <c r="J21" s="48" t="s">
        <v>13</v>
      </c>
    </row>
    <row r="22" spans="1:10" s="3" customFormat="1" x14ac:dyDescent="0.2">
      <c r="A22" s="2" t="s">
        <v>19</v>
      </c>
      <c r="B22" s="4">
        <v>43407</v>
      </c>
      <c r="C22" s="2" t="s">
        <v>283</v>
      </c>
      <c r="D22" s="2">
        <v>41</v>
      </c>
      <c r="E22" s="7">
        <f>SUM(D22*108)+324</f>
        <v>4752</v>
      </c>
      <c r="F22" s="10" t="s">
        <v>259</v>
      </c>
      <c r="G22" s="6"/>
      <c r="H22" s="30" t="s">
        <v>27</v>
      </c>
      <c r="I22" s="10" t="s">
        <v>16</v>
      </c>
      <c r="J22" s="48" t="s">
        <v>13</v>
      </c>
    </row>
    <row r="23" spans="1:10" s="3" customFormat="1" x14ac:dyDescent="0.2">
      <c r="A23" s="2" t="s">
        <v>24</v>
      </c>
      <c r="B23" s="4">
        <v>43408</v>
      </c>
      <c r="C23" s="2" t="s">
        <v>235</v>
      </c>
      <c r="D23" s="2">
        <v>21</v>
      </c>
      <c r="E23" s="7">
        <f>SUM(D23*108)+324</f>
        <v>2592</v>
      </c>
      <c r="F23" s="10" t="s">
        <v>176</v>
      </c>
      <c r="G23" s="6"/>
      <c r="H23" s="30" t="s">
        <v>149</v>
      </c>
      <c r="I23" s="10" t="s">
        <v>123</v>
      </c>
      <c r="J23" s="48" t="s">
        <v>325</v>
      </c>
    </row>
    <row r="24" spans="1:10" s="3" customFormat="1" x14ac:dyDescent="0.2">
      <c r="A24" s="2" t="s">
        <v>19</v>
      </c>
      <c r="B24" s="4">
        <v>43414</v>
      </c>
      <c r="C24" s="2" t="s">
        <v>237</v>
      </c>
      <c r="D24" s="2">
        <v>30</v>
      </c>
      <c r="E24" s="7">
        <f t="shared" ref="E24:E32" si="2">SUM(D24*108)+324</f>
        <v>3564</v>
      </c>
      <c r="F24" s="10" t="s">
        <v>21</v>
      </c>
      <c r="G24" s="6"/>
      <c r="H24" s="30" t="s">
        <v>55</v>
      </c>
      <c r="I24" s="10" t="s">
        <v>44</v>
      </c>
      <c r="J24" s="48" t="s">
        <v>105</v>
      </c>
    </row>
    <row r="25" spans="1:10" s="3" customFormat="1" x14ac:dyDescent="0.2">
      <c r="A25" s="4" t="s">
        <v>8</v>
      </c>
      <c r="B25" s="4">
        <v>43418</v>
      </c>
      <c r="C25" s="2" t="s">
        <v>232</v>
      </c>
      <c r="D25" s="2">
        <v>9</v>
      </c>
      <c r="E25" s="7">
        <f t="shared" si="2"/>
        <v>1296</v>
      </c>
      <c r="F25" s="10" t="s">
        <v>10</v>
      </c>
      <c r="G25" s="6"/>
      <c r="H25" s="30" t="s">
        <v>11</v>
      </c>
      <c r="I25" s="10" t="s">
        <v>12</v>
      </c>
      <c r="J25" s="48" t="s">
        <v>66</v>
      </c>
    </row>
    <row r="26" spans="1:10" s="3" customFormat="1" x14ac:dyDescent="0.2">
      <c r="A26" s="2" t="s">
        <v>19</v>
      </c>
      <c r="B26" s="4">
        <v>43421</v>
      </c>
      <c r="C26" s="2" t="s">
        <v>250</v>
      </c>
      <c r="D26" s="2">
        <v>23</v>
      </c>
      <c r="E26" s="7">
        <f t="shared" si="2"/>
        <v>2808</v>
      </c>
      <c r="F26" s="10" t="s">
        <v>21</v>
      </c>
      <c r="G26" s="6"/>
      <c r="H26" s="30" t="s">
        <v>156</v>
      </c>
      <c r="I26" s="10" t="s">
        <v>16</v>
      </c>
      <c r="J26" s="48" t="s">
        <v>13</v>
      </c>
    </row>
    <row r="27" spans="1:10" s="3" customFormat="1" x14ac:dyDescent="0.2">
      <c r="A27" s="2" t="s">
        <v>19</v>
      </c>
      <c r="B27" s="4">
        <v>43421</v>
      </c>
      <c r="C27" s="2" t="s">
        <v>241</v>
      </c>
      <c r="D27" s="2">
        <v>35</v>
      </c>
      <c r="E27" s="7">
        <f>SUM(D27*108)+324</f>
        <v>4104</v>
      </c>
      <c r="F27" s="10" t="s">
        <v>280</v>
      </c>
      <c r="H27" s="30" t="s">
        <v>22</v>
      </c>
      <c r="I27" s="10" t="s">
        <v>83</v>
      </c>
      <c r="J27" s="48" t="s">
        <v>325</v>
      </c>
    </row>
    <row r="28" spans="1:10" s="3" customFormat="1" x14ac:dyDescent="0.2">
      <c r="A28" s="4" t="s">
        <v>8</v>
      </c>
      <c r="B28" s="4">
        <v>43425</v>
      </c>
      <c r="C28" s="2" t="s">
        <v>319</v>
      </c>
      <c r="D28" s="2">
        <v>34</v>
      </c>
      <c r="E28" s="7">
        <f t="shared" si="2"/>
        <v>3996</v>
      </c>
      <c r="F28" s="10" t="s">
        <v>10</v>
      </c>
      <c r="H28" s="30" t="s">
        <v>46</v>
      </c>
      <c r="I28" s="10" t="s">
        <v>12</v>
      </c>
      <c r="J28" s="48" t="s">
        <v>13</v>
      </c>
    </row>
    <row r="29" spans="1:10" s="3" customFormat="1" x14ac:dyDescent="0.2">
      <c r="A29" s="2" t="s">
        <v>33</v>
      </c>
      <c r="B29" s="4">
        <v>43427</v>
      </c>
      <c r="C29" s="2" t="s">
        <v>264</v>
      </c>
      <c r="D29" s="2">
        <v>6</v>
      </c>
      <c r="E29" s="7">
        <f>SUM(D29*108)+324</f>
        <v>972</v>
      </c>
      <c r="F29" s="10" t="s">
        <v>26</v>
      </c>
      <c r="H29" s="30" t="s">
        <v>273</v>
      </c>
      <c r="I29" s="10" t="s">
        <v>134</v>
      </c>
      <c r="J29" s="48" t="s">
        <v>105</v>
      </c>
    </row>
    <row r="30" spans="1:10" s="3" customFormat="1" x14ac:dyDescent="0.2">
      <c r="A30" s="2" t="s">
        <v>19</v>
      </c>
      <c r="B30" s="4">
        <v>43428</v>
      </c>
      <c r="C30" s="2" t="s">
        <v>330</v>
      </c>
      <c r="D30" s="2">
        <v>13</v>
      </c>
      <c r="E30" s="7">
        <f t="shared" si="2"/>
        <v>1728</v>
      </c>
      <c r="F30" s="10" t="s">
        <v>10</v>
      </c>
      <c r="G30" s="6"/>
      <c r="H30" s="30" t="s">
        <v>62</v>
      </c>
      <c r="I30" s="10" t="s">
        <v>31</v>
      </c>
      <c r="J30" s="48" t="s">
        <v>325</v>
      </c>
    </row>
    <row r="31" spans="1:10" s="3" customFormat="1" x14ac:dyDescent="0.2">
      <c r="A31" s="2" t="s">
        <v>19</v>
      </c>
      <c r="B31" s="4">
        <v>43428</v>
      </c>
      <c r="C31" s="2" t="s">
        <v>254</v>
      </c>
      <c r="D31" s="2">
        <v>30</v>
      </c>
      <c r="E31" s="7">
        <f t="shared" si="2"/>
        <v>3564</v>
      </c>
      <c r="F31" s="10" t="s">
        <v>21</v>
      </c>
      <c r="G31" s="6"/>
      <c r="H31" s="30" t="s">
        <v>55</v>
      </c>
      <c r="I31" s="10" t="s">
        <v>44</v>
      </c>
      <c r="J31" s="48" t="s">
        <v>66</v>
      </c>
    </row>
    <row r="32" spans="1:10" s="3" customFormat="1" x14ac:dyDescent="0.2">
      <c r="A32" s="2" t="s">
        <v>24</v>
      </c>
      <c r="B32" s="4">
        <v>43429</v>
      </c>
      <c r="C32" s="2" t="s">
        <v>236</v>
      </c>
      <c r="D32" s="2">
        <v>36</v>
      </c>
      <c r="E32" s="7">
        <f t="shared" si="2"/>
        <v>4212</v>
      </c>
      <c r="F32" s="10" t="s">
        <v>176</v>
      </c>
      <c r="G32" s="6"/>
      <c r="H32" s="30" t="s">
        <v>123</v>
      </c>
      <c r="I32" s="10" t="s">
        <v>361</v>
      </c>
      <c r="J32" s="48" t="s">
        <v>325</v>
      </c>
    </row>
    <row r="33" spans="1:10" s="3" customFormat="1" x14ac:dyDescent="0.2">
      <c r="A33" s="2" t="s">
        <v>8</v>
      </c>
      <c r="B33" s="4">
        <v>43432</v>
      </c>
      <c r="C33" s="2" t="s">
        <v>309</v>
      </c>
      <c r="D33" s="2">
        <v>33</v>
      </c>
      <c r="E33" s="7">
        <f>SUM(D33*108)+324</f>
        <v>3888</v>
      </c>
      <c r="F33" s="10" t="s">
        <v>10</v>
      </c>
      <c r="H33" s="30" t="s">
        <v>31</v>
      </c>
      <c r="I33" s="10" t="s">
        <v>12</v>
      </c>
      <c r="J33" s="48" t="s">
        <v>13</v>
      </c>
    </row>
    <row r="34" spans="1:10" s="3" customFormat="1" x14ac:dyDescent="0.2">
      <c r="A34" s="2" t="s">
        <v>151</v>
      </c>
      <c r="B34" s="4">
        <v>43433</v>
      </c>
      <c r="C34" s="2" t="s">
        <v>261</v>
      </c>
      <c r="D34" s="2">
        <v>9</v>
      </c>
      <c r="E34" s="7">
        <f>SUM(D34*108)+324</f>
        <v>1296</v>
      </c>
      <c r="F34" s="10" t="s">
        <v>26</v>
      </c>
      <c r="H34" s="30" t="s">
        <v>202</v>
      </c>
      <c r="I34" s="10" t="s">
        <v>12</v>
      </c>
      <c r="J34" s="48" t="s">
        <v>13</v>
      </c>
    </row>
    <row r="35" spans="1:10" s="38" customFormat="1" ht="15.75" x14ac:dyDescent="0.25">
      <c r="A35" s="33" t="s">
        <v>70</v>
      </c>
      <c r="C35" s="5"/>
      <c r="D35" s="5"/>
      <c r="E35" s="7"/>
      <c r="F35" s="35"/>
      <c r="G35" s="36"/>
      <c r="H35" s="37"/>
      <c r="I35" s="35"/>
      <c r="J35" s="39"/>
    </row>
    <row r="36" spans="1:10" s="3" customFormat="1" x14ac:dyDescent="0.2">
      <c r="A36" s="2" t="s">
        <v>19</v>
      </c>
      <c r="B36" s="4">
        <v>43435</v>
      </c>
      <c r="C36" s="2" t="s">
        <v>362</v>
      </c>
      <c r="D36" s="2">
        <v>15</v>
      </c>
      <c r="E36" s="7">
        <f>SUM(D36*108)+324</f>
        <v>1944</v>
      </c>
      <c r="F36" s="10" t="s">
        <v>363</v>
      </c>
      <c r="G36" s="6"/>
      <c r="H36" s="30" t="s">
        <v>31</v>
      </c>
      <c r="I36" s="10" t="s">
        <v>74</v>
      </c>
      <c r="J36" s="48" t="s">
        <v>105</v>
      </c>
    </row>
    <row r="37" spans="1:10" s="3" customFormat="1" x14ac:dyDescent="0.2">
      <c r="A37" s="2" t="s">
        <v>8</v>
      </c>
      <c r="B37" s="4">
        <v>43439</v>
      </c>
      <c r="C37" s="2" t="s">
        <v>364</v>
      </c>
      <c r="D37" s="2">
        <v>44</v>
      </c>
      <c r="E37" s="7">
        <f t="shared" ref="E37:E43" si="3">SUM(D37*108)+324</f>
        <v>5076</v>
      </c>
      <c r="F37" s="10" t="s">
        <v>10</v>
      </c>
      <c r="G37" s="6"/>
      <c r="H37" s="30" t="s">
        <v>44</v>
      </c>
      <c r="I37" s="10" t="s">
        <v>12</v>
      </c>
      <c r="J37" s="48" t="s">
        <v>13</v>
      </c>
    </row>
    <row r="38" spans="1:10" s="3" customFormat="1" x14ac:dyDescent="0.2">
      <c r="A38" s="2" t="s">
        <v>19</v>
      </c>
      <c r="B38" s="4">
        <v>43442</v>
      </c>
      <c r="C38" s="2" t="s">
        <v>240</v>
      </c>
      <c r="D38" s="2">
        <v>10</v>
      </c>
      <c r="E38" s="7">
        <f t="shared" si="3"/>
        <v>1404</v>
      </c>
      <c r="F38" s="10" t="s">
        <v>21</v>
      </c>
      <c r="G38" s="6"/>
      <c r="H38" s="30" t="s">
        <v>69</v>
      </c>
      <c r="I38" s="10" t="s">
        <v>68</v>
      </c>
      <c r="J38" s="48" t="s">
        <v>325</v>
      </c>
    </row>
    <row r="39" spans="1:10" s="3" customFormat="1" x14ac:dyDescent="0.2">
      <c r="A39" s="2" t="s">
        <v>24</v>
      </c>
      <c r="B39" s="4">
        <v>43443</v>
      </c>
      <c r="C39" s="2" t="s">
        <v>315</v>
      </c>
      <c r="D39" s="2">
        <v>34</v>
      </c>
      <c r="E39" s="7">
        <f t="shared" si="3"/>
        <v>3996</v>
      </c>
      <c r="F39" s="10" t="s">
        <v>10</v>
      </c>
      <c r="G39" s="6"/>
      <c r="H39" s="30" t="s">
        <v>27</v>
      </c>
      <c r="I39" s="10" t="s">
        <v>16</v>
      </c>
      <c r="J39" s="48" t="s">
        <v>18</v>
      </c>
    </row>
    <row r="40" spans="1:10" s="3" customFormat="1" x14ac:dyDescent="0.2">
      <c r="A40" s="2" t="s">
        <v>24</v>
      </c>
      <c r="B40" s="4">
        <v>43443</v>
      </c>
      <c r="C40" s="2" t="s">
        <v>279</v>
      </c>
      <c r="D40" s="2">
        <v>23</v>
      </c>
      <c r="E40" s="7">
        <f>SUM(D40*108)+324</f>
        <v>2808</v>
      </c>
      <c r="F40" s="10" t="s">
        <v>342</v>
      </c>
      <c r="G40" s="6"/>
      <c r="H40" s="30" t="s">
        <v>154</v>
      </c>
      <c r="I40" s="10" t="s">
        <v>41</v>
      </c>
      <c r="J40" s="48" t="s">
        <v>180</v>
      </c>
    </row>
    <row r="41" spans="1:10" s="3" customFormat="1" x14ac:dyDescent="0.2">
      <c r="A41" s="2" t="s">
        <v>19</v>
      </c>
      <c r="B41" s="4">
        <v>43449</v>
      </c>
      <c r="C41" s="2" t="s">
        <v>258</v>
      </c>
      <c r="D41" s="2">
        <v>30</v>
      </c>
      <c r="E41" s="7">
        <f t="shared" si="3"/>
        <v>3564</v>
      </c>
      <c r="F41" s="10" t="s">
        <v>145</v>
      </c>
      <c r="H41" s="30" t="s">
        <v>149</v>
      </c>
      <c r="I41" s="10" t="s">
        <v>62</v>
      </c>
      <c r="J41" s="48" t="s">
        <v>13</v>
      </c>
    </row>
    <row r="42" spans="1:10" s="3" customFormat="1" x14ac:dyDescent="0.2">
      <c r="A42" s="2" t="s">
        <v>24</v>
      </c>
      <c r="B42" s="4">
        <v>43450</v>
      </c>
      <c r="C42" s="2" t="s">
        <v>365</v>
      </c>
      <c r="D42" s="2">
        <v>30</v>
      </c>
      <c r="E42" s="7">
        <f t="shared" si="3"/>
        <v>3564</v>
      </c>
      <c r="F42" s="10" t="s">
        <v>10</v>
      </c>
      <c r="H42" s="30" t="s">
        <v>62</v>
      </c>
      <c r="I42" s="10" t="s">
        <v>16</v>
      </c>
      <c r="J42" s="48" t="s">
        <v>105</v>
      </c>
    </row>
    <row r="43" spans="1:10" s="3" customFormat="1" x14ac:dyDescent="0.2">
      <c r="A43" s="2" t="s">
        <v>24</v>
      </c>
      <c r="B43" s="4">
        <v>43450</v>
      </c>
      <c r="C43" s="2" t="s">
        <v>234</v>
      </c>
      <c r="D43" s="2">
        <v>11</v>
      </c>
      <c r="E43" s="7">
        <f t="shared" si="3"/>
        <v>1512</v>
      </c>
      <c r="F43" s="10" t="s">
        <v>26</v>
      </c>
      <c r="H43" s="30" t="s">
        <v>149</v>
      </c>
      <c r="I43" s="10" t="s">
        <v>41</v>
      </c>
      <c r="J43" s="48" t="s">
        <v>325</v>
      </c>
    </row>
    <row r="44" spans="1:10" s="38" customFormat="1" ht="15.75" x14ac:dyDescent="0.25">
      <c r="A44" s="33" t="s">
        <v>84</v>
      </c>
      <c r="C44" s="5"/>
      <c r="D44" s="5"/>
      <c r="E44" s="7"/>
      <c r="F44" s="35"/>
      <c r="G44" s="36"/>
      <c r="H44" s="37"/>
      <c r="I44" s="35"/>
      <c r="J44" s="39"/>
    </row>
    <row r="45" spans="1:10" s="3" customFormat="1" x14ac:dyDescent="0.2">
      <c r="A45" s="2" t="s">
        <v>19</v>
      </c>
      <c r="B45" s="4">
        <v>43470</v>
      </c>
      <c r="C45" s="2" t="s">
        <v>358</v>
      </c>
      <c r="D45" s="2">
        <v>14</v>
      </c>
      <c r="E45" s="7">
        <f t="shared" ref="E45:E57" si="4">SUM(D45*108)+324</f>
        <v>1836</v>
      </c>
      <c r="F45" s="10" t="s">
        <v>21</v>
      </c>
      <c r="G45" s="6"/>
      <c r="H45" s="30" t="s">
        <v>56</v>
      </c>
      <c r="I45" s="10" t="s">
        <v>71</v>
      </c>
      <c r="J45" s="48" t="s">
        <v>180</v>
      </c>
    </row>
    <row r="46" spans="1:10" s="3" customFormat="1" x14ac:dyDescent="0.2">
      <c r="A46" s="2" t="s">
        <v>24</v>
      </c>
      <c r="B46" s="4">
        <v>43106</v>
      </c>
      <c r="C46" s="2" t="s">
        <v>308</v>
      </c>
      <c r="D46" s="2">
        <v>22</v>
      </c>
      <c r="E46" s="7">
        <f t="shared" si="4"/>
        <v>2700</v>
      </c>
      <c r="F46" s="10" t="s">
        <v>10</v>
      </c>
      <c r="G46" s="6"/>
      <c r="H46" s="30" t="s">
        <v>156</v>
      </c>
      <c r="I46" s="10" t="s">
        <v>16</v>
      </c>
      <c r="J46" s="48" t="s">
        <v>66</v>
      </c>
    </row>
    <row r="47" spans="1:10" s="3" customFormat="1" x14ac:dyDescent="0.2">
      <c r="A47" s="2" t="s">
        <v>29</v>
      </c>
      <c r="B47" s="4">
        <v>43108</v>
      </c>
      <c r="C47" s="2" t="s">
        <v>288</v>
      </c>
      <c r="D47" s="2">
        <v>36</v>
      </c>
      <c r="E47" s="7">
        <f t="shared" si="4"/>
        <v>4212</v>
      </c>
      <c r="F47" s="10" t="s">
        <v>21</v>
      </c>
      <c r="G47" s="6"/>
      <c r="H47" s="30" t="s">
        <v>31</v>
      </c>
      <c r="I47" s="10" t="s">
        <v>12</v>
      </c>
      <c r="J47" s="48" t="s">
        <v>13</v>
      </c>
    </row>
    <row r="48" spans="1:10" s="3" customFormat="1" x14ac:dyDescent="0.2">
      <c r="A48" s="2" t="s">
        <v>33</v>
      </c>
      <c r="B48" s="4">
        <v>43111</v>
      </c>
      <c r="C48" s="2" t="s">
        <v>319</v>
      </c>
      <c r="D48" s="2">
        <v>34</v>
      </c>
      <c r="E48" s="7">
        <f t="shared" si="4"/>
        <v>3996</v>
      </c>
      <c r="F48" s="10" t="s">
        <v>10</v>
      </c>
      <c r="G48" s="6"/>
      <c r="H48" s="30" t="s">
        <v>46</v>
      </c>
      <c r="I48" s="10" t="s">
        <v>12</v>
      </c>
      <c r="J48" s="48" t="s">
        <v>105</v>
      </c>
    </row>
    <row r="49" spans="1:10" s="3" customFormat="1" x14ac:dyDescent="0.2">
      <c r="A49" s="2" t="s">
        <v>19</v>
      </c>
      <c r="B49" s="4">
        <v>43119</v>
      </c>
      <c r="C49" s="2" t="s">
        <v>258</v>
      </c>
      <c r="D49" s="2">
        <v>30</v>
      </c>
      <c r="E49" s="7">
        <f t="shared" si="4"/>
        <v>3564</v>
      </c>
      <c r="F49" s="10" t="s">
        <v>21</v>
      </c>
      <c r="H49" s="30" t="s">
        <v>55</v>
      </c>
      <c r="I49" s="10" t="s">
        <v>44</v>
      </c>
      <c r="J49" s="48" t="s">
        <v>13</v>
      </c>
    </row>
    <row r="50" spans="1:10" s="3" customFormat="1" x14ac:dyDescent="0.2">
      <c r="A50" s="2" t="s">
        <v>24</v>
      </c>
      <c r="B50" s="4">
        <v>43120</v>
      </c>
      <c r="C50" s="2" t="s">
        <v>287</v>
      </c>
      <c r="D50" s="2">
        <v>36</v>
      </c>
      <c r="E50" s="7">
        <f t="shared" si="4"/>
        <v>4212</v>
      </c>
      <c r="F50" s="10" t="s">
        <v>10</v>
      </c>
      <c r="H50" s="30" t="s">
        <v>197</v>
      </c>
      <c r="I50" s="10" t="s">
        <v>143</v>
      </c>
      <c r="J50" s="48" t="s">
        <v>13</v>
      </c>
    </row>
    <row r="51" spans="1:10" s="3" customFormat="1" x14ac:dyDescent="0.2">
      <c r="A51" s="2" t="s">
        <v>24</v>
      </c>
      <c r="B51" s="4">
        <v>43120</v>
      </c>
      <c r="C51" s="2" t="s">
        <v>235</v>
      </c>
      <c r="D51" s="2">
        <v>21</v>
      </c>
      <c r="E51" s="7">
        <f t="shared" si="4"/>
        <v>2592</v>
      </c>
      <c r="F51" s="10" t="s">
        <v>342</v>
      </c>
      <c r="H51" s="30" t="s">
        <v>366</v>
      </c>
      <c r="I51" s="10" t="s">
        <v>76</v>
      </c>
      <c r="J51" s="48" t="s">
        <v>180</v>
      </c>
    </row>
    <row r="52" spans="1:10" s="3" customFormat="1" x14ac:dyDescent="0.2">
      <c r="A52" s="2" t="s">
        <v>29</v>
      </c>
      <c r="B52" s="4">
        <v>43122</v>
      </c>
      <c r="C52" s="2" t="s">
        <v>283</v>
      </c>
      <c r="D52" s="2">
        <v>41</v>
      </c>
      <c r="E52" s="7">
        <f t="shared" si="4"/>
        <v>4752</v>
      </c>
      <c r="F52" s="10" t="s">
        <v>21</v>
      </c>
      <c r="H52" s="30" t="s">
        <v>260</v>
      </c>
      <c r="I52" s="10" t="s">
        <v>12</v>
      </c>
      <c r="J52" s="48" t="s">
        <v>13</v>
      </c>
    </row>
    <row r="53" spans="1:10" s="3" customFormat="1" x14ac:dyDescent="0.2">
      <c r="A53" s="2" t="s">
        <v>151</v>
      </c>
      <c r="B53" s="4">
        <v>43489</v>
      </c>
      <c r="C53" s="2" t="s">
        <v>251</v>
      </c>
      <c r="D53" s="2">
        <v>32</v>
      </c>
      <c r="E53" s="7">
        <f>SUM(D53*108)+324</f>
        <v>3780</v>
      </c>
      <c r="F53" s="10" t="s">
        <v>26</v>
      </c>
      <c r="H53" s="30" t="s">
        <v>28</v>
      </c>
      <c r="I53" s="10" t="s">
        <v>59</v>
      </c>
      <c r="J53" s="48" t="s">
        <v>13</v>
      </c>
    </row>
    <row r="54" spans="1:10" s="3" customFormat="1" x14ac:dyDescent="0.2">
      <c r="A54" s="2" t="s">
        <v>33</v>
      </c>
      <c r="B54" s="4">
        <v>43490</v>
      </c>
      <c r="C54" s="2" t="s">
        <v>234</v>
      </c>
      <c r="D54" s="2">
        <v>11</v>
      </c>
      <c r="E54" s="7">
        <f>SUM(D54*108)+324</f>
        <v>1512</v>
      </c>
      <c r="F54" s="10" t="s">
        <v>26</v>
      </c>
      <c r="H54" s="30" t="s">
        <v>202</v>
      </c>
      <c r="I54" s="10" t="s">
        <v>134</v>
      </c>
      <c r="J54" s="48" t="s">
        <v>66</v>
      </c>
    </row>
    <row r="55" spans="1:10" s="3" customFormat="1" x14ac:dyDescent="0.2">
      <c r="A55" s="2" t="s">
        <v>19</v>
      </c>
      <c r="B55" s="4">
        <v>43126</v>
      </c>
      <c r="C55" s="2" t="s">
        <v>258</v>
      </c>
      <c r="D55" s="2">
        <v>30</v>
      </c>
      <c r="E55" s="7">
        <f t="shared" si="4"/>
        <v>3564</v>
      </c>
      <c r="F55" s="10" t="s">
        <v>259</v>
      </c>
      <c r="H55" s="30" t="s">
        <v>56</v>
      </c>
      <c r="I55" s="10" t="s">
        <v>202</v>
      </c>
      <c r="J55" s="48" t="s">
        <v>180</v>
      </c>
    </row>
    <row r="56" spans="1:10" s="3" customFormat="1" x14ac:dyDescent="0.2">
      <c r="A56" s="2" t="s">
        <v>24</v>
      </c>
      <c r="B56" s="4">
        <v>43127</v>
      </c>
      <c r="C56" s="2" t="s">
        <v>329</v>
      </c>
      <c r="D56" s="2">
        <v>44</v>
      </c>
      <c r="E56" s="7">
        <f t="shared" si="4"/>
        <v>5076</v>
      </c>
      <c r="F56" s="10" t="s">
        <v>10</v>
      </c>
      <c r="H56" s="30" t="s">
        <v>41</v>
      </c>
      <c r="I56" s="10" t="s">
        <v>16</v>
      </c>
      <c r="J56" s="48" t="s">
        <v>13</v>
      </c>
    </row>
    <row r="57" spans="1:10" s="3" customFormat="1" x14ac:dyDescent="0.2">
      <c r="A57" s="4" t="s">
        <v>24</v>
      </c>
      <c r="B57" s="4">
        <v>43127</v>
      </c>
      <c r="C57" s="2" t="s">
        <v>270</v>
      </c>
      <c r="D57" s="2">
        <v>28</v>
      </c>
      <c r="E57" s="7">
        <f t="shared" si="4"/>
        <v>3348</v>
      </c>
      <c r="F57" s="10" t="s">
        <v>176</v>
      </c>
      <c r="H57" s="30" t="s">
        <v>149</v>
      </c>
      <c r="I57" s="10" t="s">
        <v>62</v>
      </c>
      <c r="J57" s="48" t="s">
        <v>18</v>
      </c>
    </row>
    <row r="58" spans="1:10" s="38" customFormat="1" ht="15.75" x14ac:dyDescent="0.25">
      <c r="A58" s="33" t="s">
        <v>86</v>
      </c>
      <c r="C58" s="5"/>
      <c r="D58" s="5"/>
      <c r="E58" s="7"/>
      <c r="F58" s="35"/>
      <c r="G58" s="36"/>
      <c r="H58" s="37"/>
      <c r="I58" s="35"/>
      <c r="J58" s="39"/>
    </row>
    <row r="59" spans="1:10" s="3" customFormat="1" x14ac:dyDescent="0.2">
      <c r="A59" s="2" t="s">
        <v>19</v>
      </c>
      <c r="B59" s="4">
        <v>43133</v>
      </c>
      <c r="C59" s="2" t="s">
        <v>358</v>
      </c>
      <c r="D59" s="2">
        <v>14</v>
      </c>
      <c r="E59" s="7">
        <f t="shared" ref="E59:E70" si="5">SUM(D59*108)+324</f>
        <v>1836</v>
      </c>
      <c r="F59" s="10" t="s">
        <v>21</v>
      </c>
      <c r="H59" s="30" t="s">
        <v>156</v>
      </c>
      <c r="I59" s="10" t="s">
        <v>28</v>
      </c>
      <c r="J59" s="48" t="s">
        <v>105</v>
      </c>
    </row>
    <row r="60" spans="1:10" s="3" customFormat="1" x14ac:dyDescent="0.2">
      <c r="A60" s="2" t="s">
        <v>24</v>
      </c>
      <c r="B60" s="4">
        <v>43499</v>
      </c>
      <c r="C60" s="2" t="s">
        <v>254</v>
      </c>
      <c r="D60" s="2">
        <v>30</v>
      </c>
      <c r="E60" s="7">
        <f>SUM(D60*108)+324</f>
        <v>3564</v>
      </c>
      <c r="F60" s="10" t="s">
        <v>26</v>
      </c>
      <c r="G60" s="6"/>
      <c r="H60" s="30" t="s">
        <v>126</v>
      </c>
      <c r="I60" s="10" t="s">
        <v>56</v>
      </c>
      <c r="J60" s="48" t="s">
        <v>105</v>
      </c>
    </row>
    <row r="61" spans="1:10" s="3" customFormat="1" x14ac:dyDescent="0.2">
      <c r="A61" s="4" t="s">
        <v>8</v>
      </c>
      <c r="B61" s="4">
        <v>43502</v>
      </c>
      <c r="C61" s="2" t="s">
        <v>264</v>
      </c>
      <c r="D61" s="2">
        <v>6</v>
      </c>
      <c r="E61" s="7">
        <f>SUM(D61*108)+324</f>
        <v>972</v>
      </c>
      <c r="F61" s="10" t="s">
        <v>26</v>
      </c>
      <c r="H61" s="30" t="s">
        <v>273</v>
      </c>
      <c r="I61" s="10" t="s">
        <v>134</v>
      </c>
      <c r="J61" s="48" t="s">
        <v>105</v>
      </c>
    </row>
    <row r="62" spans="1:10" s="3" customFormat="1" x14ac:dyDescent="0.2">
      <c r="A62" s="2" t="s">
        <v>8</v>
      </c>
      <c r="B62" s="4">
        <v>43137</v>
      </c>
      <c r="C62" s="2" t="s">
        <v>270</v>
      </c>
      <c r="D62" s="2">
        <v>28</v>
      </c>
      <c r="E62" s="7">
        <f t="shared" si="5"/>
        <v>3348</v>
      </c>
      <c r="F62" s="10" t="s">
        <v>10</v>
      </c>
      <c r="H62" s="30" t="s">
        <v>31</v>
      </c>
      <c r="I62" s="10" t="s">
        <v>12</v>
      </c>
      <c r="J62" s="48" t="s">
        <v>13</v>
      </c>
    </row>
    <row r="63" spans="1:10" s="3" customFormat="1" x14ac:dyDescent="0.2">
      <c r="A63" s="2" t="s">
        <v>19</v>
      </c>
      <c r="B63" s="4">
        <v>43140</v>
      </c>
      <c r="C63" s="2" t="s">
        <v>287</v>
      </c>
      <c r="D63" s="2">
        <v>36</v>
      </c>
      <c r="E63" s="7">
        <f t="shared" si="5"/>
        <v>4212</v>
      </c>
      <c r="F63" s="10" t="s">
        <v>21</v>
      </c>
      <c r="H63" s="30" t="s">
        <v>162</v>
      </c>
      <c r="I63" s="10" t="s">
        <v>62</v>
      </c>
      <c r="J63" s="48" t="s">
        <v>13</v>
      </c>
    </row>
    <row r="64" spans="1:10" s="3" customFormat="1" x14ac:dyDescent="0.2">
      <c r="A64" s="2" t="s">
        <v>19</v>
      </c>
      <c r="B64" s="4">
        <v>43140</v>
      </c>
      <c r="C64" s="2" t="s">
        <v>241</v>
      </c>
      <c r="D64" s="2">
        <v>35</v>
      </c>
      <c r="E64" s="7">
        <f t="shared" si="5"/>
        <v>4104</v>
      </c>
      <c r="F64" s="10" t="s">
        <v>259</v>
      </c>
      <c r="H64" s="30" t="s">
        <v>149</v>
      </c>
      <c r="I64" s="10" t="s">
        <v>156</v>
      </c>
      <c r="J64" s="48" t="s">
        <v>180</v>
      </c>
    </row>
    <row r="65" spans="1:12" s="3" customFormat="1" x14ac:dyDescent="0.2">
      <c r="A65" s="2" t="s">
        <v>24</v>
      </c>
      <c r="B65" s="4">
        <v>43141</v>
      </c>
      <c r="C65" s="2" t="s">
        <v>283</v>
      </c>
      <c r="D65" s="2">
        <v>41</v>
      </c>
      <c r="E65" s="7">
        <f t="shared" si="5"/>
        <v>4752</v>
      </c>
      <c r="F65" s="10" t="s">
        <v>26</v>
      </c>
      <c r="H65" s="30" t="s">
        <v>49</v>
      </c>
      <c r="I65" s="10" t="s">
        <v>31</v>
      </c>
      <c r="J65" s="48" t="s">
        <v>18</v>
      </c>
    </row>
    <row r="66" spans="1:12" s="3" customFormat="1" x14ac:dyDescent="0.2">
      <c r="A66" s="2" t="s">
        <v>29</v>
      </c>
      <c r="B66" s="4">
        <v>43143</v>
      </c>
      <c r="C66" s="2" t="s">
        <v>367</v>
      </c>
      <c r="D66" s="2">
        <v>38</v>
      </c>
      <c r="E66" s="7">
        <f t="shared" si="5"/>
        <v>4428</v>
      </c>
      <c r="F66" s="10" t="s">
        <v>21</v>
      </c>
      <c r="H66" s="30" t="s">
        <v>31</v>
      </c>
      <c r="I66" s="10" t="s">
        <v>59</v>
      </c>
      <c r="J66" s="48" t="s">
        <v>37</v>
      </c>
    </row>
    <row r="67" spans="1:12" s="3" customFormat="1" x14ac:dyDescent="0.2">
      <c r="A67" s="2" t="s">
        <v>8</v>
      </c>
      <c r="B67" s="4">
        <v>43144</v>
      </c>
      <c r="C67" s="2" t="s">
        <v>328</v>
      </c>
      <c r="D67" s="2">
        <v>39</v>
      </c>
      <c r="E67" s="7">
        <f t="shared" si="5"/>
        <v>4536</v>
      </c>
      <c r="F67" s="10" t="s">
        <v>10</v>
      </c>
      <c r="H67" s="30" t="s">
        <v>73</v>
      </c>
      <c r="I67" s="10" t="s">
        <v>12</v>
      </c>
      <c r="J67" s="48" t="s">
        <v>13</v>
      </c>
    </row>
    <row r="68" spans="1:12" s="3" customFormat="1" x14ac:dyDescent="0.2">
      <c r="A68" s="2" t="s">
        <v>8</v>
      </c>
      <c r="B68" s="4">
        <v>43151</v>
      </c>
      <c r="C68" s="2" t="s">
        <v>309</v>
      </c>
      <c r="D68" s="2">
        <v>33</v>
      </c>
      <c r="E68" s="7">
        <f t="shared" si="5"/>
        <v>3888</v>
      </c>
      <c r="F68" s="10" t="s">
        <v>10</v>
      </c>
      <c r="H68" s="30" t="s">
        <v>31</v>
      </c>
      <c r="I68" s="10" t="s">
        <v>12</v>
      </c>
      <c r="J68" s="48" t="s">
        <v>13</v>
      </c>
    </row>
    <row r="69" spans="1:12" s="3" customFormat="1" x14ac:dyDescent="0.2">
      <c r="A69" s="2" t="s">
        <v>19</v>
      </c>
      <c r="B69" s="4">
        <v>43154</v>
      </c>
      <c r="C69" s="2" t="s">
        <v>318</v>
      </c>
      <c r="D69" s="2">
        <v>52</v>
      </c>
      <c r="E69" s="7">
        <f t="shared" si="5"/>
        <v>5940</v>
      </c>
      <c r="F69" s="10" t="s">
        <v>21</v>
      </c>
      <c r="H69" s="30" t="s">
        <v>126</v>
      </c>
      <c r="I69" s="10" t="s">
        <v>44</v>
      </c>
      <c r="J69" s="48" t="s">
        <v>13</v>
      </c>
    </row>
    <row r="70" spans="1:12" s="3" customFormat="1" x14ac:dyDescent="0.2">
      <c r="A70" s="2" t="s">
        <v>19</v>
      </c>
      <c r="B70" s="4">
        <v>43154</v>
      </c>
      <c r="C70" s="2" t="s">
        <v>241</v>
      </c>
      <c r="D70" s="2">
        <v>35</v>
      </c>
      <c r="E70" s="7">
        <f t="shared" si="5"/>
        <v>4104</v>
      </c>
      <c r="F70" s="10" t="s">
        <v>280</v>
      </c>
      <c r="H70" s="30" t="s">
        <v>27</v>
      </c>
      <c r="I70" s="10" t="s">
        <v>31</v>
      </c>
      <c r="J70" s="48" t="s">
        <v>325</v>
      </c>
    </row>
    <row r="71" spans="1:12" s="38" customFormat="1" ht="15.75" x14ac:dyDescent="0.25">
      <c r="A71" s="33" t="s">
        <v>87</v>
      </c>
      <c r="C71" s="5"/>
      <c r="D71" s="5"/>
      <c r="E71" s="7"/>
      <c r="F71" s="35"/>
      <c r="G71" s="36"/>
      <c r="H71" s="37"/>
      <c r="I71" s="35"/>
      <c r="J71" s="39"/>
    </row>
    <row r="72" spans="1:12" s="3" customFormat="1" x14ac:dyDescent="0.2">
      <c r="A72" s="2" t="s">
        <v>19</v>
      </c>
      <c r="B72" s="4">
        <v>43526</v>
      </c>
      <c r="C72" s="2" t="s">
        <v>241</v>
      </c>
      <c r="D72" s="2">
        <v>35</v>
      </c>
      <c r="E72" s="7">
        <f t="shared" ref="E72:E77" si="6">SUM(D72*108)+324</f>
        <v>4104</v>
      </c>
      <c r="F72" s="10" t="s">
        <v>259</v>
      </c>
      <c r="G72" s="6"/>
      <c r="H72" s="30" t="s">
        <v>41</v>
      </c>
      <c r="I72" s="10" t="s">
        <v>31</v>
      </c>
      <c r="J72" s="116" t="s">
        <v>18</v>
      </c>
    </row>
    <row r="73" spans="1:12" s="3" customFormat="1" x14ac:dyDescent="0.2">
      <c r="A73" s="2" t="s">
        <v>19</v>
      </c>
      <c r="B73" s="4">
        <v>43526</v>
      </c>
      <c r="C73" s="2" t="s">
        <v>237</v>
      </c>
      <c r="D73" s="2">
        <v>30</v>
      </c>
      <c r="E73" s="7">
        <f t="shared" si="6"/>
        <v>3564</v>
      </c>
      <c r="F73" s="10" t="s">
        <v>176</v>
      </c>
      <c r="G73" s="6"/>
      <c r="H73" s="30" t="s">
        <v>149</v>
      </c>
      <c r="I73" s="10" t="s">
        <v>368</v>
      </c>
      <c r="J73" s="48" t="s">
        <v>325</v>
      </c>
    </row>
    <row r="74" spans="1:12" s="3" customFormat="1" x14ac:dyDescent="0.2">
      <c r="A74" s="2" t="s">
        <v>24</v>
      </c>
      <c r="B74" s="4">
        <v>43527</v>
      </c>
      <c r="C74" s="2" t="s">
        <v>279</v>
      </c>
      <c r="D74" s="2">
        <v>23</v>
      </c>
      <c r="E74" s="7">
        <f t="shared" si="6"/>
        <v>2808</v>
      </c>
      <c r="F74" s="10" t="s">
        <v>145</v>
      </c>
      <c r="H74" s="30" t="s">
        <v>49</v>
      </c>
      <c r="I74" s="10" t="s">
        <v>68</v>
      </c>
      <c r="J74" s="48" t="s">
        <v>66</v>
      </c>
    </row>
    <row r="75" spans="1:12" s="3" customFormat="1" x14ac:dyDescent="0.2">
      <c r="A75" s="2" t="s">
        <v>19</v>
      </c>
      <c r="B75" s="4">
        <v>43533</v>
      </c>
      <c r="C75" s="2" t="s">
        <v>245</v>
      </c>
      <c r="D75" s="2">
        <v>34</v>
      </c>
      <c r="E75" s="7">
        <f t="shared" si="6"/>
        <v>3996</v>
      </c>
      <c r="F75" s="10" t="s">
        <v>263</v>
      </c>
      <c r="H75" s="30" t="s">
        <v>348</v>
      </c>
      <c r="I75" s="10" t="s">
        <v>27</v>
      </c>
      <c r="J75" s="48" t="s">
        <v>369</v>
      </c>
    </row>
    <row r="76" spans="1:12" s="3" customFormat="1" x14ac:dyDescent="0.2">
      <c r="A76" s="2" t="s">
        <v>24</v>
      </c>
      <c r="B76" s="4">
        <v>43169</v>
      </c>
      <c r="C76" s="2" t="s">
        <v>279</v>
      </c>
      <c r="D76" s="2">
        <v>23</v>
      </c>
      <c r="E76" s="7">
        <f t="shared" si="6"/>
        <v>2808</v>
      </c>
      <c r="F76" s="10" t="s">
        <v>342</v>
      </c>
      <c r="H76" s="30" t="s">
        <v>162</v>
      </c>
      <c r="I76" s="10" t="s">
        <v>69</v>
      </c>
      <c r="J76" s="48" t="s">
        <v>180</v>
      </c>
    </row>
    <row r="77" spans="1:12" s="3" customFormat="1" x14ac:dyDescent="0.2">
      <c r="A77" s="2" t="s">
        <v>19</v>
      </c>
      <c r="B77" s="4">
        <v>43540</v>
      </c>
      <c r="C77" s="2" t="s">
        <v>241</v>
      </c>
      <c r="D77" s="2">
        <v>35</v>
      </c>
      <c r="E77" s="7">
        <f t="shared" si="6"/>
        <v>4104</v>
      </c>
      <c r="F77" s="10" t="s">
        <v>176</v>
      </c>
      <c r="H77" s="30" t="s">
        <v>55</v>
      </c>
      <c r="I77" s="10" t="s">
        <v>44</v>
      </c>
      <c r="J77" s="48" t="s">
        <v>325</v>
      </c>
    </row>
    <row r="78" spans="1:12" s="3" customFormat="1" x14ac:dyDescent="0.2">
      <c r="A78" s="2"/>
      <c r="B78" s="4"/>
      <c r="C78" s="2"/>
      <c r="D78" s="104">
        <f>SUM(D4:D77)</f>
        <v>1750</v>
      </c>
      <c r="E78" s="104">
        <f>SUM(E4:E77)</f>
        <v>210708</v>
      </c>
      <c r="F78" s="10"/>
      <c r="H78" s="30"/>
      <c r="I78" s="10"/>
      <c r="J78" s="9"/>
      <c r="L78" s="20"/>
    </row>
    <row r="79" spans="1:12" s="3" customFormat="1" x14ac:dyDescent="0.2">
      <c r="A79" s="2"/>
      <c r="B79" s="4"/>
      <c r="C79" s="2"/>
      <c r="D79" s="104"/>
      <c r="E79" s="104"/>
      <c r="F79" s="10"/>
      <c r="H79" s="30"/>
      <c r="I79" s="10"/>
      <c r="J79" s="9"/>
    </row>
    <row r="80" spans="1:12" s="19" customFormat="1" ht="15.75" x14ac:dyDescent="0.25">
      <c r="B80" s="19" t="s">
        <v>213</v>
      </c>
      <c r="E80" s="19" t="s">
        <v>356</v>
      </c>
      <c r="F80" s="13"/>
      <c r="G80" s="13"/>
      <c r="H80" s="13"/>
      <c r="J80" s="52"/>
    </row>
    <row r="81" spans="2:10" s="19" customFormat="1" ht="15.75" x14ac:dyDescent="0.25">
      <c r="B81" s="19" t="s">
        <v>95</v>
      </c>
      <c r="E81" s="19" t="s">
        <v>333</v>
      </c>
      <c r="F81" s="13"/>
      <c r="G81" s="13"/>
      <c r="H81" s="13"/>
      <c r="J81" s="52"/>
    </row>
    <row r="82" spans="2:10" s="19" customFormat="1" ht="15.75" x14ac:dyDescent="0.25">
      <c r="B82" s="19" t="s">
        <v>99</v>
      </c>
      <c r="E82" s="19" t="s">
        <v>291</v>
      </c>
      <c r="F82" s="13"/>
      <c r="G82" s="13"/>
      <c r="H82" s="13" t="s">
        <v>292</v>
      </c>
    </row>
    <row r="84" spans="2:10" x14ac:dyDescent="0.2">
      <c r="C84" s="3" t="s">
        <v>18</v>
      </c>
      <c r="D84" s="3" t="s">
        <v>214</v>
      </c>
      <c r="E84"/>
      <c r="F84" s="32" t="s">
        <v>92</v>
      </c>
      <c r="H84"/>
      <c r="J84" s="9" t="s">
        <v>224</v>
      </c>
    </row>
    <row r="85" spans="2:10" x14ac:dyDescent="0.2">
      <c r="C85" s="3" t="s">
        <v>370</v>
      </c>
      <c r="D85" s="3" t="s">
        <v>371</v>
      </c>
      <c r="F85" s="31"/>
    </row>
    <row r="86" spans="2:10" x14ac:dyDescent="0.2">
      <c r="C86" s="3" t="s">
        <v>66</v>
      </c>
      <c r="D86" s="3" t="s">
        <v>216</v>
      </c>
      <c r="F86" s="31" t="s">
        <v>217</v>
      </c>
    </row>
    <row r="87" spans="2:10" x14ac:dyDescent="0.2">
      <c r="B87" s="51"/>
      <c r="C87" s="3" t="s">
        <v>325</v>
      </c>
      <c r="D87" s="3" t="s">
        <v>326</v>
      </c>
      <c r="F87" s="31"/>
    </row>
    <row r="88" spans="2:10" x14ac:dyDescent="0.2">
      <c r="B88" s="51"/>
      <c r="C88" s="3" t="s">
        <v>37</v>
      </c>
      <c r="D88" s="3" t="s">
        <v>219</v>
      </c>
      <c r="F88" s="31"/>
    </row>
    <row r="89" spans="2:10" x14ac:dyDescent="0.2">
      <c r="B89" s="51"/>
      <c r="C89" s="3" t="s">
        <v>105</v>
      </c>
      <c r="D89" s="3" t="s">
        <v>220</v>
      </c>
      <c r="F89" s="31"/>
    </row>
    <row r="90" spans="2:10" x14ac:dyDescent="0.2">
      <c r="B90" s="51"/>
      <c r="C90" s="3" t="s">
        <v>180</v>
      </c>
      <c r="D90" s="3" t="s">
        <v>221</v>
      </c>
      <c r="F90" s="31"/>
    </row>
    <row r="91" spans="2:10" x14ac:dyDescent="0.2">
      <c r="C91" s="3" t="s">
        <v>13</v>
      </c>
      <c r="D91" t="s">
        <v>223</v>
      </c>
    </row>
    <row r="92" spans="2:10" x14ac:dyDescent="0.2">
      <c r="C92" s="3"/>
    </row>
    <row r="93" spans="2:10" x14ac:dyDescent="0.2">
      <c r="C93" s="3"/>
    </row>
    <row r="94" spans="2:10" x14ac:dyDescent="0.2">
      <c r="C94" s="3"/>
    </row>
    <row r="95" spans="2:10" x14ac:dyDescent="0.2">
      <c r="C95" s="3"/>
    </row>
    <row r="96" spans="2:10" x14ac:dyDescent="0.2">
      <c r="C96" s="3"/>
    </row>
    <row r="97" spans="1:13" x14ac:dyDescent="0.2">
      <c r="C97" s="3"/>
    </row>
    <row r="98" spans="1:13" hidden="1" x14ac:dyDescent="0.2">
      <c r="C98" s="3"/>
    </row>
    <row r="99" spans="1:13" hidden="1" x14ac:dyDescent="0.2">
      <c r="E99" s="41">
        <f>SUM(E57:E76)</f>
        <v>66312</v>
      </c>
    </row>
    <row r="100" spans="1:13" s="9" customFormat="1" hidden="1" x14ac:dyDescent="0.2">
      <c r="A100" s="2"/>
      <c r="B100"/>
      <c r="C100"/>
      <c r="D100"/>
      <c r="E100" s="8"/>
      <c r="F100" s="21"/>
      <c r="G100"/>
      <c r="H100" s="30"/>
      <c r="I100" s="27"/>
      <c r="K100"/>
      <c r="L100"/>
      <c r="M100"/>
    </row>
    <row r="101" spans="1:13" s="9" customFormat="1" hidden="1" x14ac:dyDescent="0.2">
      <c r="A101" s="2"/>
      <c r="B101"/>
      <c r="C101" s="40" t="s">
        <v>112</v>
      </c>
      <c r="D101"/>
      <c r="E101" s="41">
        <f>E99*0.06</f>
        <v>3978.72</v>
      </c>
      <c r="F101" s="21"/>
      <c r="G101"/>
      <c r="H101" s="30"/>
      <c r="I101" s="27"/>
      <c r="K101"/>
      <c r="L101"/>
      <c r="M101"/>
    </row>
    <row r="102" spans="1:13" s="9" customFormat="1" hidden="1" x14ac:dyDescent="0.2">
      <c r="A102" s="2"/>
      <c r="B102"/>
      <c r="C102"/>
      <c r="D102"/>
      <c r="E102" s="8"/>
      <c r="F102" s="21"/>
      <c r="G102"/>
      <c r="H102" s="30"/>
      <c r="I102" s="27"/>
      <c r="K102"/>
      <c r="L102"/>
      <c r="M102"/>
    </row>
    <row r="103" spans="1:13" s="9" customFormat="1" hidden="1" x14ac:dyDescent="0.2">
      <c r="A103" s="2"/>
      <c r="B103"/>
      <c r="C103" s="42" t="s">
        <v>113</v>
      </c>
      <c r="D103" s="43"/>
      <c r="E103" s="44">
        <f>E99+E101</f>
        <v>70290.720000000001</v>
      </c>
      <c r="F103" s="21"/>
      <c r="G103"/>
      <c r="H103" s="30"/>
      <c r="I103" s="27"/>
      <c r="K103"/>
      <c r="L103"/>
      <c r="M103"/>
    </row>
    <row r="104" spans="1:13" s="9" customFormat="1" hidden="1" x14ac:dyDescent="0.2">
      <c r="A104" s="2"/>
      <c r="B104"/>
      <c r="C104"/>
      <c r="D104"/>
      <c r="E104" s="8"/>
      <c r="F104" s="21"/>
      <c r="G104"/>
      <c r="H104" s="30"/>
      <c r="I104" s="27"/>
      <c r="K104"/>
      <c r="L104"/>
      <c r="M104"/>
    </row>
    <row r="105" spans="1:13" s="9" customFormat="1" hidden="1" x14ac:dyDescent="0.2">
      <c r="A105" s="2"/>
      <c r="B105"/>
      <c r="C105"/>
      <c r="D105"/>
      <c r="E105" s="8"/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/>
      <c r="D106"/>
      <c r="E106" s="8"/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 s="3"/>
      <c r="D107" s="3" t="s">
        <v>114</v>
      </c>
      <c r="E107" s="20" t="s">
        <v>115</v>
      </c>
      <c r="F107" s="45" t="s">
        <v>116</v>
      </c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/>
      <c r="D108"/>
      <c r="E108" s="8"/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 t="s">
        <v>295</v>
      </c>
      <c r="D109" s="8">
        <v>1296</v>
      </c>
      <c r="E109" s="8">
        <f>D109*0.06</f>
        <v>77.759999999999991</v>
      </c>
      <c r="F109" s="110">
        <f>SUM(D109:E109)</f>
        <v>1373.76</v>
      </c>
      <c r="G109"/>
      <c r="H109" s="30"/>
      <c r="I109" s="111" t="s">
        <v>296</v>
      </c>
      <c r="K109"/>
      <c r="L109"/>
      <c r="M109"/>
    </row>
    <row r="110" spans="1:13" s="9" customFormat="1" hidden="1" x14ac:dyDescent="0.2">
      <c r="A110" s="2"/>
      <c r="B110"/>
      <c r="C110" t="s">
        <v>334</v>
      </c>
      <c r="D110" s="8">
        <v>648</v>
      </c>
      <c r="E110" s="8">
        <f>D110*0.06</f>
        <v>38.879999999999995</v>
      </c>
      <c r="F110" s="110">
        <f>SUM(D110:E110)</f>
        <v>686.88</v>
      </c>
      <c r="G110"/>
      <c r="H110" s="30"/>
      <c r="I110" s="111" t="s">
        <v>335</v>
      </c>
      <c r="K110"/>
      <c r="L110"/>
      <c r="M110"/>
    </row>
    <row r="111" spans="1:13" s="9" customFormat="1" hidden="1" x14ac:dyDescent="0.2">
      <c r="A111" s="2"/>
      <c r="B111"/>
      <c r="C111" s="3" t="s">
        <v>298</v>
      </c>
      <c r="D111" s="8" t="e">
        <f>#REF!+#REF!+#REF!+#REF!+#REF!+#REF!+#REF!+#REF!</f>
        <v>#REF!</v>
      </c>
      <c r="E111" s="8" t="e">
        <f>D111*0.06</f>
        <v>#REF!</v>
      </c>
      <c r="F111" s="110" t="e">
        <f>SUM(D111:E111)</f>
        <v>#REF!</v>
      </c>
      <c r="G111"/>
      <c r="H111" s="30"/>
      <c r="I111" s="112" t="s">
        <v>226</v>
      </c>
      <c r="K111"/>
      <c r="L111"/>
      <c r="M111"/>
    </row>
    <row r="112" spans="1:13" s="9" customFormat="1" hidden="1" x14ac:dyDescent="0.2">
      <c r="A112" s="2"/>
      <c r="B112"/>
      <c r="C112" s="3" t="s">
        <v>299</v>
      </c>
      <c r="D112" s="8" t="e">
        <f>E57+#REF!+#REF!+#REF!+#REF!+#REF!+E77+#REF!+#REF!+#REF!+#REF!</f>
        <v>#REF!</v>
      </c>
      <c r="E112" s="8" t="e">
        <f>D112*0.06</f>
        <v>#REF!</v>
      </c>
      <c r="F112" s="110" t="e">
        <f>SUM(D112:E112)</f>
        <v>#REF!</v>
      </c>
      <c r="G112"/>
      <c r="H112" s="30"/>
      <c r="I112" s="112" t="s">
        <v>228</v>
      </c>
      <c r="K112"/>
      <c r="L112"/>
      <c r="M112"/>
    </row>
    <row r="113" spans="1:13" s="9" customFormat="1" hidden="1" x14ac:dyDescent="0.2">
      <c r="A113" s="2"/>
      <c r="B113"/>
      <c r="C113" s="3" t="s">
        <v>300</v>
      </c>
      <c r="D113" s="8" t="e">
        <f>#REF!+#REF!+#REF!+#REF!+#REF!+#REF!+#REF!+#REF!+#REF!+#REF!</f>
        <v>#REF!</v>
      </c>
      <c r="E113" s="8" t="e">
        <f>D113*0.06</f>
        <v>#REF!</v>
      </c>
      <c r="F113" s="110" t="e">
        <f>SUM(D113:E113)</f>
        <v>#REF!</v>
      </c>
      <c r="G113"/>
      <c r="H113" s="30"/>
      <c r="I113" s="112" t="s">
        <v>227</v>
      </c>
      <c r="K113"/>
      <c r="L113"/>
      <c r="M113"/>
    </row>
    <row r="114" spans="1:13" s="9" customFormat="1" hidden="1" x14ac:dyDescent="0.2">
      <c r="A114" s="2"/>
      <c r="B114"/>
      <c r="C114" s="3"/>
      <c r="D114" s="109" t="e">
        <f>SUM(D109:D113)</f>
        <v>#REF!</v>
      </c>
      <c r="E114" s="109" t="e">
        <f>SUM(E109:E113)</f>
        <v>#REF!</v>
      </c>
      <c r="F114" s="109" t="e">
        <f>SUM(F109:F113)</f>
        <v>#REF!</v>
      </c>
      <c r="G114"/>
      <c r="H114" s="30"/>
      <c r="I114" s="27"/>
      <c r="K114"/>
      <c r="L114"/>
      <c r="M114"/>
    </row>
    <row r="115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0"/>
  <sheetViews>
    <sheetView topLeftCell="A23" workbookViewId="0">
      <selection activeCell="E13" sqref="E13"/>
    </sheetView>
  </sheetViews>
  <sheetFormatPr defaultRowHeight="12.75" x14ac:dyDescent="0.2"/>
  <cols>
    <col min="1" max="1" width="6" style="2" bestFit="1" customWidth="1"/>
    <col min="2" max="2" width="7.42578125" customWidth="1"/>
    <col min="3" max="3" width="15.85546875" customWidth="1"/>
    <col min="4" max="4" width="7.7109375" customWidth="1"/>
    <col min="5" max="5" width="9.7109375" style="8" bestFit="1" customWidth="1"/>
    <col min="6" max="6" width="7.42578125" style="21" customWidth="1"/>
    <col min="7" max="7" width="17.140625" hidden="1" customWidth="1"/>
    <col min="8" max="8" width="7.140625" style="30" customWidth="1"/>
    <col min="9" max="9" width="7.42578125" style="27" bestFit="1" customWidth="1"/>
    <col min="10" max="10" width="15.28515625" style="9" customWidth="1"/>
    <col min="11" max="11" width="3" bestFit="1" customWidth="1"/>
    <col min="13" max="13" width="12.28515625" bestFit="1" customWidth="1"/>
  </cols>
  <sheetData>
    <row r="1" spans="1:10" s="18" customFormat="1" ht="20.25" x14ac:dyDescent="0.3">
      <c r="A1" s="15" t="s">
        <v>372</v>
      </c>
      <c r="C1" s="16"/>
      <c r="D1" s="16"/>
      <c r="E1" s="17"/>
      <c r="F1" s="22"/>
      <c r="H1" s="28"/>
      <c r="I1" s="26"/>
      <c r="J1" s="113"/>
    </row>
    <row r="2" spans="1:10" s="14" customFormat="1" ht="15.75" x14ac:dyDescent="0.25">
      <c r="A2" s="1"/>
      <c r="B2" s="5"/>
      <c r="C2" s="1"/>
      <c r="D2" s="11" t="s">
        <v>1</v>
      </c>
      <c r="E2" s="12" t="s">
        <v>2</v>
      </c>
      <c r="F2" s="24" t="s">
        <v>3</v>
      </c>
      <c r="G2" s="13" t="s">
        <v>6</v>
      </c>
      <c r="H2" s="29" t="s">
        <v>4</v>
      </c>
      <c r="I2" s="13" t="s">
        <v>5</v>
      </c>
      <c r="J2" s="25" t="s">
        <v>6</v>
      </c>
    </row>
    <row r="3" spans="1:10" s="38" customFormat="1" ht="15.75" x14ac:dyDescent="0.25">
      <c r="A3" s="33" t="s">
        <v>7</v>
      </c>
      <c r="C3" s="5"/>
      <c r="D3" s="5"/>
      <c r="E3" s="34"/>
      <c r="F3" s="35"/>
      <c r="G3" s="36"/>
      <c r="H3" s="37"/>
      <c r="I3" s="35"/>
      <c r="J3" s="39"/>
    </row>
    <row r="4" spans="1:10" s="3" customFormat="1" ht="13.5" customHeight="1" x14ac:dyDescent="0.2">
      <c r="A4" s="2" t="s">
        <v>29</v>
      </c>
      <c r="B4" s="4">
        <v>42969</v>
      </c>
      <c r="C4" s="2" t="s">
        <v>312</v>
      </c>
      <c r="D4" s="2">
        <v>18</v>
      </c>
      <c r="E4" s="7">
        <f>SUM(D4*108)+324</f>
        <v>2268</v>
      </c>
      <c r="F4" s="10" t="s">
        <v>21</v>
      </c>
      <c r="G4" s="6"/>
      <c r="H4" s="30" t="s">
        <v>273</v>
      </c>
      <c r="I4" s="10" t="s">
        <v>353</v>
      </c>
      <c r="J4" s="48" t="s">
        <v>373</v>
      </c>
    </row>
    <row r="5" spans="1:10" s="38" customFormat="1" ht="15.75" x14ac:dyDescent="0.25">
      <c r="A5" s="33" t="s">
        <v>14</v>
      </c>
      <c r="C5" s="5"/>
      <c r="D5" s="5"/>
      <c r="E5" s="34"/>
      <c r="F5" s="35"/>
      <c r="G5" s="36"/>
      <c r="H5" s="37"/>
      <c r="I5" s="35"/>
      <c r="J5" s="39"/>
    </row>
    <row r="6" spans="1:10" s="3" customFormat="1" ht="13.5" customHeight="1" x14ac:dyDescent="0.2">
      <c r="A6" s="2" t="s">
        <v>24</v>
      </c>
      <c r="B6" s="4">
        <v>42981</v>
      </c>
      <c r="C6" s="2" t="s">
        <v>233</v>
      </c>
      <c r="D6" s="2">
        <v>23</v>
      </c>
      <c r="E6" s="7">
        <f t="shared" ref="E6:E12" si="0">SUM(D6*108)+324</f>
        <v>2808</v>
      </c>
      <c r="F6" s="10" t="s">
        <v>10</v>
      </c>
      <c r="G6" s="6"/>
      <c r="H6" s="30" t="s">
        <v>156</v>
      </c>
      <c r="I6" s="10" t="s">
        <v>16</v>
      </c>
      <c r="J6" s="48" t="s">
        <v>373</v>
      </c>
    </row>
    <row r="7" spans="1:10" s="3" customFormat="1" ht="13.5" customHeight="1" x14ac:dyDescent="0.2">
      <c r="A7" s="2" t="s">
        <v>19</v>
      </c>
      <c r="B7" s="4">
        <v>42987</v>
      </c>
      <c r="C7" s="2" t="s">
        <v>330</v>
      </c>
      <c r="D7" s="2">
        <v>13</v>
      </c>
      <c r="E7" s="7">
        <f t="shared" si="0"/>
        <v>1728</v>
      </c>
      <c r="F7" s="10" t="s">
        <v>10</v>
      </c>
      <c r="G7" s="6"/>
      <c r="H7" s="30" t="s">
        <v>62</v>
      </c>
      <c r="I7" s="10" t="s">
        <v>31</v>
      </c>
      <c r="J7" s="48" t="s">
        <v>374</v>
      </c>
    </row>
    <row r="8" spans="1:10" s="3" customFormat="1" x14ac:dyDescent="0.2">
      <c r="A8" s="2" t="s">
        <v>24</v>
      </c>
      <c r="B8" s="4">
        <v>42988</v>
      </c>
      <c r="C8" s="2" t="s">
        <v>240</v>
      </c>
      <c r="D8" s="2">
        <v>10</v>
      </c>
      <c r="E8" s="7">
        <f t="shared" si="0"/>
        <v>1404</v>
      </c>
      <c r="F8" s="10" t="s">
        <v>21</v>
      </c>
      <c r="G8" s="6"/>
      <c r="H8" s="30" t="s">
        <v>41</v>
      </c>
      <c r="I8" s="10" t="s">
        <v>44</v>
      </c>
      <c r="J8" s="48" t="s">
        <v>373</v>
      </c>
    </row>
    <row r="9" spans="1:10" s="3" customFormat="1" x14ac:dyDescent="0.2">
      <c r="A9" s="2" t="s">
        <v>8</v>
      </c>
      <c r="B9" s="4">
        <v>42991</v>
      </c>
      <c r="C9" s="2" t="s">
        <v>240</v>
      </c>
      <c r="D9" s="2">
        <v>10</v>
      </c>
      <c r="E9" s="7">
        <f t="shared" si="0"/>
        <v>1404</v>
      </c>
      <c r="F9" s="10" t="s">
        <v>10</v>
      </c>
      <c r="G9" s="6"/>
      <c r="H9" s="30" t="s">
        <v>16</v>
      </c>
      <c r="I9" s="10" t="s">
        <v>12</v>
      </c>
      <c r="J9" s="48" t="s">
        <v>373</v>
      </c>
    </row>
    <row r="10" spans="1:10" s="3" customFormat="1" x14ac:dyDescent="0.2">
      <c r="A10" s="2" t="s">
        <v>19</v>
      </c>
      <c r="B10" s="4">
        <v>42994</v>
      </c>
      <c r="C10" s="2" t="s">
        <v>358</v>
      </c>
      <c r="D10" s="2">
        <v>14</v>
      </c>
      <c r="E10" s="7">
        <f t="shared" si="0"/>
        <v>1836</v>
      </c>
      <c r="F10" s="10" t="s">
        <v>21</v>
      </c>
      <c r="G10" s="6"/>
      <c r="H10" s="30" t="s">
        <v>141</v>
      </c>
      <c r="I10" s="10" t="s">
        <v>28</v>
      </c>
      <c r="J10" s="48" t="s">
        <v>370</v>
      </c>
    </row>
    <row r="11" spans="1:10" s="3" customFormat="1" x14ac:dyDescent="0.2">
      <c r="A11" s="2" t="s">
        <v>24</v>
      </c>
      <c r="B11" s="4">
        <v>42995</v>
      </c>
      <c r="C11" s="2" t="s">
        <v>240</v>
      </c>
      <c r="D11" s="2">
        <v>10</v>
      </c>
      <c r="E11" s="7">
        <f t="shared" si="0"/>
        <v>1404</v>
      </c>
      <c r="F11" s="10" t="s">
        <v>26</v>
      </c>
      <c r="G11" s="6"/>
      <c r="H11" s="30" t="s">
        <v>69</v>
      </c>
      <c r="I11" s="10" t="s">
        <v>68</v>
      </c>
      <c r="J11" s="48" t="s">
        <v>370</v>
      </c>
    </row>
    <row r="12" spans="1:10" s="3" customFormat="1" x14ac:dyDescent="0.2">
      <c r="A12" s="2" t="s">
        <v>19</v>
      </c>
      <c r="B12" s="4">
        <v>43001</v>
      </c>
      <c r="C12" s="2" t="s">
        <v>305</v>
      </c>
      <c r="D12" s="2">
        <v>23</v>
      </c>
      <c r="E12" s="7">
        <f t="shared" si="0"/>
        <v>2808</v>
      </c>
      <c r="F12" s="10" t="s">
        <v>21</v>
      </c>
      <c r="G12" s="6"/>
      <c r="H12" s="30" t="s">
        <v>69</v>
      </c>
      <c r="I12" s="10" t="s">
        <v>44</v>
      </c>
      <c r="J12" s="48" t="s">
        <v>373</v>
      </c>
    </row>
    <row r="13" spans="1:10" s="3" customFormat="1" x14ac:dyDescent="0.2">
      <c r="A13" s="2" t="s">
        <v>19</v>
      </c>
      <c r="B13" s="4">
        <v>43008</v>
      </c>
      <c r="C13" s="2" t="s">
        <v>232</v>
      </c>
      <c r="D13" s="2">
        <v>9</v>
      </c>
      <c r="E13" s="7">
        <f>SUM(D13*85)+324</f>
        <v>1089</v>
      </c>
      <c r="F13" s="10" t="s">
        <v>375</v>
      </c>
      <c r="G13" s="6"/>
      <c r="H13" s="30" t="s">
        <v>154</v>
      </c>
      <c r="I13" s="10" t="s">
        <v>126</v>
      </c>
      <c r="J13" s="48" t="s">
        <v>325</v>
      </c>
    </row>
    <row r="14" spans="1:10" s="38" customFormat="1" ht="15.75" x14ac:dyDescent="0.25">
      <c r="A14" s="33" t="s">
        <v>32</v>
      </c>
      <c r="C14" s="5"/>
      <c r="D14" s="5"/>
      <c r="E14" s="34"/>
      <c r="F14" s="35"/>
      <c r="G14" s="36"/>
      <c r="H14" s="37"/>
      <c r="I14" s="35"/>
      <c r="J14" s="39"/>
    </row>
    <row r="15" spans="1:10" s="3" customFormat="1" x14ac:dyDescent="0.2">
      <c r="A15" s="2" t="s">
        <v>24</v>
      </c>
      <c r="B15" s="4">
        <v>43009</v>
      </c>
      <c r="C15" s="2" t="s">
        <v>319</v>
      </c>
      <c r="D15" s="2">
        <v>34</v>
      </c>
      <c r="E15" s="7">
        <f>SUM(D15*108)+324</f>
        <v>3996</v>
      </c>
      <c r="F15" s="10" t="s">
        <v>10</v>
      </c>
      <c r="H15" s="30" t="s">
        <v>27</v>
      </c>
      <c r="I15" s="10" t="s">
        <v>16</v>
      </c>
      <c r="J15" s="48" t="s">
        <v>373</v>
      </c>
    </row>
    <row r="16" spans="1:10" s="3" customFormat="1" x14ac:dyDescent="0.2">
      <c r="A16" s="2" t="s">
        <v>19</v>
      </c>
      <c r="B16" s="4">
        <v>43015</v>
      </c>
      <c r="C16" s="2" t="s">
        <v>240</v>
      </c>
      <c r="D16" s="2">
        <v>10</v>
      </c>
      <c r="E16" s="7">
        <f>SUM(D16*108)+324+500</f>
        <v>1904</v>
      </c>
      <c r="F16" s="10" t="s">
        <v>21</v>
      </c>
      <c r="G16" s="6"/>
      <c r="H16" s="30" t="s">
        <v>69</v>
      </c>
      <c r="I16" s="10" t="s">
        <v>68</v>
      </c>
      <c r="J16" s="48" t="s">
        <v>18</v>
      </c>
    </row>
    <row r="17" spans="1:10" s="3" customFormat="1" x14ac:dyDescent="0.2">
      <c r="A17" s="2" t="s">
        <v>24</v>
      </c>
      <c r="B17" s="4">
        <v>43016</v>
      </c>
      <c r="C17" s="2" t="s">
        <v>235</v>
      </c>
      <c r="D17" s="2">
        <v>21</v>
      </c>
      <c r="E17" s="7">
        <f>SUM(D17*108)+324</f>
        <v>2592</v>
      </c>
      <c r="F17" s="10" t="s">
        <v>26</v>
      </c>
      <c r="G17" s="6"/>
      <c r="H17" s="30" t="s">
        <v>123</v>
      </c>
      <c r="I17" s="10" t="s">
        <v>31</v>
      </c>
      <c r="J17" s="48" t="s">
        <v>374</v>
      </c>
    </row>
    <row r="18" spans="1:10" s="3" customFormat="1" x14ac:dyDescent="0.2">
      <c r="A18" s="2" t="s">
        <v>8</v>
      </c>
      <c r="B18" s="4">
        <v>43019</v>
      </c>
      <c r="C18" s="2" t="s">
        <v>312</v>
      </c>
      <c r="D18" s="2">
        <v>18</v>
      </c>
      <c r="E18" s="7">
        <f t="shared" ref="E18:E27" si="1">SUM(D18*108)+324</f>
        <v>2268</v>
      </c>
      <c r="F18" s="10" t="s">
        <v>10</v>
      </c>
      <c r="G18" s="6"/>
      <c r="H18" s="30" t="s">
        <v>51</v>
      </c>
      <c r="I18" s="10" t="s">
        <v>12</v>
      </c>
      <c r="J18" s="48" t="s">
        <v>373</v>
      </c>
    </row>
    <row r="19" spans="1:10" s="3" customFormat="1" x14ac:dyDescent="0.2">
      <c r="A19" s="2" t="s">
        <v>19</v>
      </c>
      <c r="B19" s="4">
        <v>43022</v>
      </c>
      <c r="C19" s="2" t="s">
        <v>237</v>
      </c>
      <c r="D19" s="2">
        <v>30</v>
      </c>
      <c r="E19" s="7">
        <f>SUM(D19*108)+324</f>
        <v>3564</v>
      </c>
      <c r="F19" s="10" t="s">
        <v>376</v>
      </c>
      <c r="G19" s="6"/>
      <c r="H19" s="30" t="s">
        <v>68</v>
      </c>
      <c r="I19" s="10" t="s">
        <v>143</v>
      </c>
      <c r="J19" s="48" t="s">
        <v>377</v>
      </c>
    </row>
    <row r="20" spans="1:10" s="3" customFormat="1" x14ac:dyDescent="0.2">
      <c r="A20" s="2" t="s">
        <v>24</v>
      </c>
      <c r="B20" s="4">
        <v>43023</v>
      </c>
      <c r="C20" s="2" t="s">
        <v>240</v>
      </c>
      <c r="D20" s="2">
        <v>10</v>
      </c>
      <c r="E20" s="7">
        <f t="shared" si="1"/>
        <v>1404</v>
      </c>
      <c r="F20" s="10" t="s">
        <v>26</v>
      </c>
      <c r="G20" s="6"/>
      <c r="H20" s="30" t="s">
        <v>67</v>
      </c>
      <c r="I20" s="10" t="s">
        <v>156</v>
      </c>
      <c r="J20" s="48" t="s">
        <v>377</v>
      </c>
    </row>
    <row r="21" spans="1:10" s="3" customFormat="1" x14ac:dyDescent="0.2">
      <c r="A21" s="2" t="s">
        <v>24</v>
      </c>
      <c r="B21" s="4">
        <v>43023</v>
      </c>
      <c r="C21" s="2" t="s">
        <v>236</v>
      </c>
      <c r="D21" s="2">
        <v>36</v>
      </c>
      <c r="E21" s="7">
        <f t="shared" si="1"/>
        <v>4212</v>
      </c>
      <c r="F21" s="10" t="s">
        <v>378</v>
      </c>
      <c r="H21" s="30" t="s">
        <v>41</v>
      </c>
      <c r="I21" s="10" t="s">
        <v>73</v>
      </c>
      <c r="J21" s="48" t="s">
        <v>180</v>
      </c>
    </row>
    <row r="22" spans="1:10" s="3" customFormat="1" x14ac:dyDescent="0.2">
      <c r="A22" s="2" t="s">
        <v>8</v>
      </c>
      <c r="B22" s="4">
        <v>43026</v>
      </c>
      <c r="C22" s="2" t="s">
        <v>270</v>
      </c>
      <c r="D22" s="2">
        <v>28</v>
      </c>
      <c r="E22" s="7">
        <f t="shared" si="1"/>
        <v>3348</v>
      </c>
      <c r="F22" s="10" t="s">
        <v>10</v>
      </c>
      <c r="H22" s="30" t="s">
        <v>31</v>
      </c>
      <c r="I22" s="10" t="s">
        <v>12</v>
      </c>
      <c r="J22" s="48" t="s">
        <v>373</v>
      </c>
    </row>
    <row r="23" spans="1:10" s="3" customFormat="1" x14ac:dyDescent="0.2">
      <c r="A23" s="2" t="s">
        <v>19</v>
      </c>
      <c r="B23" s="4">
        <v>43029</v>
      </c>
      <c r="C23" s="2" t="s">
        <v>241</v>
      </c>
      <c r="D23" s="2">
        <v>35</v>
      </c>
      <c r="E23" s="7">
        <f>SUM(D23*108)+324</f>
        <v>4104</v>
      </c>
      <c r="F23" s="10" t="s">
        <v>379</v>
      </c>
      <c r="H23" s="30" t="s">
        <v>55</v>
      </c>
      <c r="I23" s="10" t="s">
        <v>68</v>
      </c>
      <c r="J23" s="48" t="s">
        <v>180</v>
      </c>
    </row>
    <row r="24" spans="1:10" s="3" customFormat="1" x14ac:dyDescent="0.2">
      <c r="A24" s="2" t="s">
        <v>8</v>
      </c>
      <c r="B24" s="4">
        <v>43033</v>
      </c>
      <c r="C24" s="2" t="s">
        <v>330</v>
      </c>
      <c r="D24" s="2">
        <v>13</v>
      </c>
      <c r="E24" s="7">
        <f>SUM(D24*108)+324</f>
        <v>1728</v>
      </c>
      <c r="F24" s="10" t="s">
        <v>10</v>
      </c>
      <c r="H24" s="30" t="s">
        <v>16</v>
      </c>
      <c r="I24" s="10" t="s">
        <v>12</v>
      </c>
      <c r="J24" s="48" t="s">
        <v>373</v>
      </c>
    </row>
    <row r="25" spans="1:10" s="3" customFormat="1" x14ac:dyDescent="0.2">
      <c r="A25" s="2" t="s">
        <v>33</v>
      </c>
      <c r="B25" s="4">
        <v>43035</v>
      </c>
      <c r="C25" s="2" t="s">
        <v>264</v>
      </c>
      <c r="D25" s="2">
        <v>6</v>
      </c>
      <c r="E25" s="7">
        <f>SUM(D25*108)+324</f>
        <v>972</v>
      </c>
      <c r="F25" s="10" t="s">
        <v>26</v>
      </c>
      <c r="G25" s="6"/>
      <c r="H25" s="30" t="s">
        <v>307</v>
      </c>
      <c r="I25" s="10" t="s">
        <v>331</v>
      </c>
      <c r="J25" s="48" t="s">
        <v>66</v>
      </c>
    </row>
    <row r="26" spans="1:10" s="3" customFormat="1" x14ac:dyDescent="0.2">
      <c r="A26" s="2" t="s">
        <v>19</v>
      </c>
      <c r="B26" s="4">
        <v>43036</v>
      </c>
      <c r="C26" s="2" t="s">
        <v>237</v>
      </c>
      <c r="D26" s="2">
        <v>30</v>
      </c>
      <c r="E26" s="7">
        <f>SUM(D26*108)+324</f>
        <v>3564</v>
      </c>
      <c r="F26" s="10" t="s">
        <v>21</v>
      </c>
      <c r="G26" s="6"/>
      <c r="H26" s="30" t="s">
        <v>55</v>
      </c>
      <c r="I26" s="10" t="s">
        <v>44</v>
      </c>
      <c r="J26" s="48" t="s">
        <v>377</v>
      </c>
    </row>
    <row r="27" spans="1:10" s="3" customFormat="1" x14ac:dyDescent="0.2">
      <c r="A27" s="2" t="s">
        <v>24</v>
      </c>
      <c r="B27" s="4">
        <v>43037</v>
      </c>
      <c r="C27" s="2" t="s">
        <v>249</v>
      </c>
      <c r="D27" s="2">
        <v>29</v>
      </c>
      <c r="E27" s="7">
        <f t="shared" si="1"/>
        <v>3456</v>
      </c>
      <c r="F27" s="10" t="s">
        <v>10</v>
      </c>
      <c r="H27" s="30" t="s">
        <v>27</v>
      </c>
      <c r="I27" s="10" t="s">
        <v>16</v>
      </c>
      <c r="J27" s="48" t="s">
        <v>373</v>
      </c>
    </row>
    <row r="28" spans="1:10" s="38" customFormat="1" ht="15.75" x14ac:dyDescent="0.25">
      <c r="A28" s="5"/>
      <c r="B28" s="33" t="s">
        <v>60</v>
      </c>
      <c r="C28" s="5"/>
      <c r="D28" s="5"/>
      <c r="E28" s="7"/>
      <c r="F28" s="35"/>
      <c r="G28" s="36"/>
      <c r="H28" s="37"/>
      <c r="I28" s="35"/>
      <c r="J28" s="39"/>
    </row>
    <row r="29" spans="1:10" s="3" customFormat="1" x14ac:dyDescent="0.2">
      <c r="A29" s="2" t="s">
        <v>33</v>
      </c>
      <c r="B29" s="4">
        <v>43042</v>
      </c>
      <c r="C29" s="2" t="s">
        <v>240</v>
      </c>
      <c r="D29" s="2">
        <v>10</v>
      </c>
      <c r="E29" s="7">
        <f t="shared" ref="E29:E36" si="2">SUM(D29*108)+324</f>
        <v>1404</v>
      </c>
      <c r="F29" s="10" t="s">
        <v>10</v>
      </c>
      <c r="G29" s="6"/>
      <c r="H29" s="30" t="s">
        <v>16</v>
      </c>
      <c r="I29" s="10" t="s">
        <v>12</v>
      </c>
      <c r="J29" s="48" t="s">
        <v>373</v>
      </c>
    </row>
    <row r="30" spans="1:10" s="3" customFormat="1" x14ac:dyDescent="0.2">
      <c r="A30" s="2" t="s">
        <v>24</v>
      </c>
      <c r="B30" s="4">
        <v>43051</v>
      </c>
      <c r="C30" s="2" t="s">
        <v>236</v>
      </c>
      <c r="D30" s="2">
        <v>36</v>
      </c>
      <c r="E30" s="7">
        <f t="shared" si="2"/>
        <v>4212</v>
      </c>
      <c r="F30" s="10" t="s">
        <v>380</v>
      </c>
      <c r="H30" s="30" t="s">
        <v>278</v>
      </c>
      <c r="I30" s="10" t="s">
        <v>204</v>
      </c>
      <c r="J30" s="48" t="s">
        <v>66</v>
      </c>
    </row>
    <row r="31" spans="1:10" s="3" customFormat="1" x14ac:dyDescent="0.2">
      <c r="A31" s="2" t="s">
        <v>8</v>
      </c>
      <c r="B31" s="4">
        <v>43054</v>
      </c>
      <c r="C31" s="2" t="s">
        <v>364</v>
      </c>
      <c r="D31" s="2">
        <v>44</v>
      </c>
      <c r="E31" s="7">
        <f t="shared" si="2"/>
        <v>5076</v>
      </c>
      <c r="F31" s="10" t="s">
        <v>10</v>
      </c>
      <c r="H31" s="30" t="s">
        <v>44</v>
      </c>
      <c r="I31" s="10" t="s">
        <v>12</v>
      </c>
      <c r="J31" s="48" t="s">
        <v>373</v>
      </c>
    </row>
    <row r="32" spans="1:10" s="3" customFormat="1" x14ac:dyDescent="0.2">
      <c r="A32" s="2" t="s">
        <v>24</v>
      </c>
      <c r="B32" s="4">
        <v>43058</v>
      </c>
      <c r="C32" s="2" t="s">
        <v>233</v>
      </c>
      <c r="D32" s="2">
        <v>23</v>
      </c>
      <c r="E32" s="7">
        <f t="shared" si="2"/>
        <v>2808</v>
      </c>
      <c r="F32" s="10" t="s">
        <v>10</v>
      </c>
      <c r="G32" s="6"/>
      <c r="H32" s="30" t="s">
        <v>141</v>
      </c>
      <c r="I32" s="10" t="s">
        <v>16</v>
      </c>
      <c r="J32" s="48" t="s">
        <v>373</v>
      </c>
    </row>
    <row r="33" spans="1:10" s="3" customFormat="1" x14ac:dyDescent="0.2">
      <c r="A33" s="2" t="s">
        <v>33</v>
      </c>
      <c r="B33" s="4">
        <v>43063</v>
      </c>
      <c r="C33" s="2" t="s">
        <v>254</v>
      </c>
      <c r="D33" s="2">
        <v>30</v>
      </c>
      <c r="E33" s="7">
        <f>SUM(D33*108)+324</f>
        <v>3564</v>
      </c>
      <c r="F33" s="10" t="s">
        <v>21</v>
      </c>
      <c r="G33" s="6"/>
      <c r="H33" s="30" t="s">
        <v>31</v>
      </c>
      <c r="I33" s="10" t="s">
        <v>12</v>
      </c>
      <c r="J33" s="48" t="s">
        <v>370</v>
      </c>
    </row>
    <row r="34" spans="1:10" s="3" customFormat="1" x14ac:dyDescent="0.2">
      <c r="A34" s="2" t="s">
        <v>24</v>
      </c>
      <c r="B34" s="4">
        <v>43065</v>
      </c>
      <c r="C34" s="2" t="s">
        <v>236</v>
      </c>
      <c r="D34" s="2">
        <v>36</v>
      </c>
      <c r="E34" s="7">
        <f t="shared" si="2"/>
        <v>4212</v>
      </c>
      <c r="F34" s="10" t="s">
        <v>10</v>
      </c>
      <c r="H34" s="30" t="s">
        <v>123</v>
      </c>
      <c r="I34" s="10" t="s">
        <v>16</v>
      </c>
      <c r="J34" s="48" t="s">
        <v>373</v>
      </c>
    </row>
    <row r="35" spans="1:10" s="3" customFormat="1" x14ac:dyDescent="0.2">
      <c r="A35" s="2" t="s">
        <v>24</v>
      </c>
      <c r="B35" s="4">
        <v>43065</v>
      </c>
      <c r="C35" s="2" t="s">
        <v>330</v>
      </c>
      <c r="D35" s="2">
        <v>13</v>
      </c>
      <c r="E35" s="7">
        <f t="shared" si="2"/>
        <v>1728</v>
      </c>
      <c r="F35" s="10" t="s">
        <v>26</v>
      </c>
      <c r="H35" s="30" t="s">
        <v>41</v>
      </c>
      <c r="I35" s="10" t="s">
        <v>44</v>
      </c>
      <c r="J35" s="48" t="s">
        <v>66</v>
      </c>
    </row>
    <row r="36" spans="1:10" s="3" customFormat="1" x14ac:dyDescent="0.2">
      <c r="A36" s="2" t="s">
        <v>29</v>
      </c>
      <c r="B36" s="4">
        <v>43067</v>
      </c>
      <c r="C36" s="2" t="s">
        <v>232</v>
      </c>
      <c r="D36" s="2">
        <v>9</v>
      </c>
      <c r="E36" s="7">
        <f t="shared" si="2"/>
        <v>1296</v>
      </c>
      <c r="F36" s="10" t="s">
        <v>21</v>
      </c>
      <c r="G36" s="6"/>
      <c r="H36" s="30" t="s">
        <v>202</v>
      </c>
      <c r="I36" s="10" t="s">
        <v>12</v>
      </c>
      <c r="J36" s="48" t="s">
        <v>373</v>
      </c>
    </row>
    <row r="37" spans="1:10" s="38" customFormat="1" ht="15.75" x14ac:dyDescent="0.25">
      <c r="A37" s="5"/>
      <c r="B37" s="33" t="s">
        <v>70</v>
      </c>
      <c r="C37" s="5"/>
      <c r="D37" s="5"/>
      <c r="E37" s="7"/>
      <c r="F37" s="35"/>
      <c r="G37" s="36"/>
      <c r="H37" s="37"/>
      <c r="I37" s="35"/>
      <c r="J37" s="39"/>
    </row>
    <row r="38" spans="1:10" s="3" customFormat="1" x14ac:dyDescent="0.2">
      <c r="A38" s="2" t="s">
        <v>33</v>
      </c>
      <c r="B38" s="4">
        <v>43070</v>
      </c>
      <c r="C38" s="2" t="s">
        <v>232</v>
      </c>
      <c r="D38" s="2">
        <v>9</v>
      </c>
      <c r="E38" s="7">
        <f t="shared" ref="E38:E48" si="3">SUM(D38*108)+324</f>
        <v>1296</v>
      </c>
      <c r="F38" s="10" t="s">
        <v>10</v>
      </c>
      <c r="G38" s="6"/>
      <c r="H38" s="30" t="s">
        <v>202</v>
      </c>
      <c r="I38" s="10" t="s">
        <v>12</v>
      </c>
      <c r="J38" s="48" t="s">
        <v>66</v>
      </c>
    </row>
    <row r="39" spans="1:10" s="3" customFormat="1" x14ac:dyDescent="0.2">
      <c r="A39" s="2" t="s">
        <v>19</v>
      </c>
      <c r="B39" s="4">
        <v>43071</v>
      </c>
      <c r="C39" s="2" t="s">
        <v>240</v>
      </c>
      <c r="D39" s="2">
        <v>10</v>
      </c>
      <c r="E39" s="7">
        <f t="shared" si="3"/>
        <v>1404</v>
      </c>
      <c r="F39" s="10" t="s">
        <v>21</v>
      </c>
      <c r="G39" s="6"/>
      <c r="H39" s="30" t="s">
        <v>55</v>
      </c>
      <c r="I39" s="10" t="s">
        <v>56</v>
      </c>
      <c r="J39" s="48" t="s">
        <v>180</v>
      </c>
    </row>
    <row r="40" spans="1:10" s="3" customFormat="1" x14ac:dyDescent="0.2">
      <c r="A40" s="2" t="s">
        <v>19</v>
      </c>
      <c r="B40" s="4">
        <v>43071</v>
      </c>
      <c r="C40" s="2" t="s">
        <v>381</v>
      </c>
      <c r="D40" s="2">
        <v>48</v>
      </c>
      <c r="E40" s="7">
        <f t="shared" si="3"/>
        <v>5508</v>
      </c>
      <c r="F40" s="10" t="s">
        <v>382</v>
      </c>
      <c r="H40" s="30" t="s">
        <v>69</v>
      </c>
      <c r="I40" s="10" t="s">
        <v>31</v>
      </c>
      <c r="J40" s="48" t="s">
        <v>373</v>
      </c>
    </row>
    <row r="41" spans="1:10" s="3" customFormat="1" x14ac:dyDescent="0.2">
      <c r="A41" s="2" t="s">
        <v>24</v>
      </c>
      <c r="B41" s="4">
        <v>43072</v>
      </c>
      <c r="C41" s="2" t="s">
        <v>283</v>
      </c>
      <c r="D41" s="2">
        <v>41</v>
      </c>
      <c r="E41" s="7">
        <f>SUM(D41*108)+324</f>
        <v>4752</v>
      </c>
      <c r="F41" s="10" t="s">
        <v>26</v>
      </c>
      <c r="H41" s="30" t="s">
        <v>346</v>
      </c>
      <c r="I41" s="10" t="s">
        <v>44</v>
      </c>
      <c r="J41" s="48" t="s">
        <v>373</v>
      </c>
    </row>
    <row r="42" spans="1:10" s="3" customFormat="1" x14ac:dyDescent="0.2">
      <c r="A42" s="2" t="s">
        <v>19</v>
      </c>
      <c r="B42" s="4">
        <v>43078</v>
      </c>
      <c r="C42" s="2" t="s">
        <v>283</v>
      </c>
      <c r="D42" s="2">
        <v>41</v>
      </c>
      <c r="E42" s="7">
        <f>SUM(D42*108)+324</f>
        <v>4752</v>
      </c>
      <c r="F42" s="10" t="s">
        <v>21</v>
      </c>
      <c r="G42" s="6"/>
      <c r="H42" s="30" t="s">
        <v>162</v>
      </c>
      <c r="I42" s="10" t="s">
        <v>156</v>
      </c>
      <c r="J42" s="48" t="s">
        <v>373</v>
      </c>
    </row>
    <row r="43" spans="1:10" s="3" customFormat="1" x14ac:dyDescent="0.2">
      <c r="A43" s="2" t="s">
        <v>8</v>
      </c>
      <c r="B43" s="4">
        <v>43082</v>
      </c>
      <c r="C43" s="2" t="s">
        <v>315</v>
      </c>
      <c r="D43" s="2">
        <v>34</v>
      </c>
      <c r="E43" s="7">
        <f t="shared" si="3"/>
        <v>3996</v>
      </c>
      <c r="F43" s="10" t="s">
        <v>10</v>
      </c>
      <c r="H43" s="30" t="s">
        <v>46</v>
      </c>
      <c r="I43" s="10" t="s">
        <v>12</v>
      </c>
      <c r="J43" s="48" t="s">
        <v>373</v>
      </c>
    </row>
    <row r="44" spans="1:10" s="3" customFormat="1" x14ac:dyDescent="0.2">
      <c r="A44" s="2" t="s">
        <v>19</v>
      </c>
      <c r="B44" s="4">
        <v>43085</v>
      </c>
      <c r="C44" s="2" t="s">
        <v>269</v>
      </c>
      <c r="D44" s="2">
        <v>40</v>
      </c>
      <c r="E44" s="7">
        <f t="shared" si="3"/>
        <v>4644</v>
      </c>
      <c r="F44" s="10" t="s">
        <v>383</v>
      </c>
      <c r="H44" s="30" t="s">
        <v>55</v>
      </c>
      <c r="I44" s="10" t="s">
        <v>44</v>
      </c>
      <c r="J44" s="48" t="s">
        <v>18</v>
      </c>
    </row>
    <row r="45" spans="1:10" s="3" customFormat="1" x14ac:dyDescent="0.2">
      <c r="A45" s="2" t="s">
        <v>19</v>
      </c>
      <c r="B45" s="4">
        <v>43085</v>
      </c>
      <c r="C45" s="2" t="s">
        <v>254</v>
      </c>
      <c r="D45" s="2">
        <v>30</v>
      </c>
      <c r="E45" s="7">
        <f t="shared" si="3"/>
        <v>3564</v>
      </c>
      <c r="F45" s="10" t="s">
        <v>21</v>
      </c>
      <c r="G45" s="6"/>
      <c r="H45" s="30" t="s">
        <v>55</v>
      </c>
      <c r="I45" s="10" t="s">
        <v>44</v>
      </c>
      <c r="J45" s="48" t="s">
        <v>373</v>
      </c>
    </row>
    <row r="46" spans="1:10" s="3" customFormat="1" x14ac:dyDescent="0.2">
      <c r="A46" s="2" t="s">
        <v>19</v>
      </c>
      <c r="B46" s="4">
        <v>43085</v>
      </c>
      <c r="C46" s="2" t="s">
        <v>384</v>
      </c>
      <c r="D46" s="2">
        <v>33</v>
      </c>
      <c r="E46" s="7">
        <f>SUM(D46*108)+324</f>
        <v>3888</v>
      </c>
      <c r="F46" s="10" t="s">
        <v>385</v>
      </c>
      <c r="H46" s="30" t="s">
        <v>69</v>
      </c>
      <c r="I46" s="10" t="s">
        <v>44</v>
      </c>
      <c r="J46" s="48" t="s">
        <v>105</v>
      </c>
    </row>
    <row r="47" spans="1:10" s="3" customFormat="1" x14ac:dyDescent="0.2">
      <c r="A47" s="2" t="s">
        <v>24</v>
      </c>
      <c r="B47" s="4">
        <v>43086</v>
      </c>
      <c r="C47" s="2" t="s">
        <v>241</v>
      </c>
      <c r="D47" s="2">
        <v>35</v>
      </c>
      <c r="E47" s="7">
        <f t="shared" si="3"/>
        <v>4104</v>
      </c>
      <c r="F47" s="10" t="s">
        <v>378</v>
      </c>
      <c r="H47" s="30" t="s">
        <v>149</v>
      </c>
      <c r="I47" s="10" t="s">
        <v>62</v>
      </c>
      <c r="J47" s="48" t="s">
        <v>180</v>
      </c>
    </row>
    <row r="48" spans="1:10" s="3" customFormat="1" x14ac:dyDescent="0.2">
      <c r="A48" s="2" t="s">
        <v>24</v>
      </c>
      <c r="B48" s="4">
        <v>43086</v>
      </c>
      <c r="C48" s="2" t="s">
        <v>250</v>
      </c>
      <c r="D48" s="2">
        <v>23</v>
      </c>
      <c r="E48" s="7">
        <f t="shared" si="3"/>
        <v>2808</v>
      </c>
      <c r="F48" s="10" t="s">
        <v>26</v>
      </c>
      <c r="H48" s="30" t="s">
        <v>123</v>
      </c>
      <c r="I48" s="10" t="s">
        <v>31</v>
      </c>
      <c r="J48" s="48" t="s">
        <v>373</v>
      </c>
    </row>
    <row r="49" spans="1:13" s="38" customFormat="1" ht="15.75" x14ac:dyDescent="0.25">
      <c r="A49" s="5"/>
      <c r="B49" s="33" t="s">
        <v>84</v>
      </c>
      <c r="C49" s="5"/>
      <c r="D49" s="5"/>
      <c r="E49" s="7"/>
      <c r="F49" s="35"/>
      <c r="G49" s="36"/>
      <c r="H49" s="37"/>
      <c r="I49" s="35"/>
      <c r="J49" s="39"/>
    </row>
    <row r="50" spans="1:13" s="3" customFormat="1" x14ac:dyDescent="0.2">
      <c r="A50" s="4" t="s">
        <v>29</v>
      </c>
      <c r="B50" s="4">
        <v>42737</v>
      </c>
      <c r="C50" s="2" t="s">
        <v>319</v>
      </c>
      <c r="D50" s="2">
        <v>34</v>
      </c>
      <c r="E50" s="7">
        <f t="shared" ref="E50:E66" si="4">SUM(D50*108)+324</f>
        <v>3996</v>
      </c>
      <c r="F50" s="10" t="s">
        <v>21</v>
      </c>
      <c r="H50" s="30" t="s">
        <v>36</v>
      </c>
      <c r="I50" s="10" t="s">
        <v>386</v>
      </c>
      <c r="J50" s="48" t="s">
        <v>373</v>
      </c>
    </row>
    <row r="51" spans="1:13" s="3" customFormat="1" x14ac:dyDescent="0.2">
      <c r="A51" s="2" t="s">
        <v>19</v>
      </c>
      <c r="B51" s="4">
        <v>42741</v>
      </c>
      <c r="C51" s="2" t="s">
        <v>279</v>
      </c>
      <c r="D51" s="2">
        <v>23</v>
      </c>
      <c r="E51" s="7">
        <f t="shared" si="4"/>
        <v>2808</v>
      </c>
      <c r="F51" s="10" t="s">
        <v>382</v>
      </c>
      <c r="H51" s="30" t="s">
        <v>49</v>
      </c>
      <c r="I51" s="10" t="s">
        <v>68</v>
      </c>
      <c r="J51" s="48" t="s">
        <v>373</v>
      </c>
    </row>
    <row r="52" spans="1:13" s="3" customFormat="1" x14ac:dyDescent="0.2">
      <c r="A52" s="2" t="s">
        <v>24</v>
      </c>
      <c r="B52" s="4">
        <v>42742</v>
      </c>
      <c r="C52" s="2" t="s">
        <v>308</v>
      </c>
      <c r="D52" s="2">
        <v>22</v>
      </c>
      <c r="E52" s="7">
        <f t="shared" si="4"/>
        <v>2700</v>
      </c>
      <c r="F52" s="10" t="s">
        <v>170</v>
      </c>
      <c r="H52" s="30" t="s">
        <v>156</v>
      </c>
      <c r="I52" s="10" t="s">
        <v>16</v>
      </c>
      <c r="J52" s="48" t="s">
        <v>373</v>
      </c>
    </row>
    <row r="53" spans="1:13" s="3" customFormat="1" x14ac:dyDescent="0.2">
      <c r="A53" s="2" t="s">
        <v>24</v>
      </c>
      <c r="B53" s="4">
        <v>42742</v>
      </c>
      <c r="C53" s="2" t="s">
        <v>269</v>
      </c>
      <c r="D53" s="2">
        <v>40</v>
      </c>
      <c r="E53" s="7">
        <f t="shared" si="4"/>
        <v>4644</v>
      </c>
      <c r="F53" s="10" t="s">
        <v>385</v>
      </c>
      <c r="H53" s="30" t="s">
        <v>22</v>
      </c>
      <c r="I53" s="10" t="s">
        <v>68</v>
      </c>
      <c r="J53" s="48" t="s">
        <v>325</v>
      </c>
    </row>
    <row r="54" spans="1:13" s="3" customFormat="1" x14ac:dyDescent="0.2">
      <c r="A54" s="2" t="s">
        <v>57</v>
      </c>
      <c r="B54" s="4">
        <v>42746</v>
      </c>
      <c r="C54" s="2" t="s">
        <v>362</v>
      </c>
      <c r="D54" s="2">
        <v>15</v>
      </c>
      <c r="E54" s="7">
        <f t="shared" si="4"/>
        <v>1944</v>
      </c>
      <c r="F54" s="10" t="s">
        <v>363</v>
      </c>
      <c r="H54" s="30" t="s">
        <v>51</v>
      </c>
      <c r="I54" s="10" t="s">
        <v>12</v>
      </c>
      <c r="J54" s="48" t="s">
        <v>37</v>
      </c>
    </row>
    <row r="55" spans="1:13" s="3" customFormat="1" x14ac:dyDescent="0.2">
      <c r="A55" s="4" t="s">
        <v>19</v>
      </c>
      <c r="B55" s="4">
        <v>42748</v>
      </c>
      <c r="C55" s="2" t="s">
        <v>283</v>
      </c>
      <c r="D55" s="2">
        <v>41</v>
      </c>
      <c r="E55" s="7">
        <f t="shared" si="4"/>
        <v>4752</v>
      </c>
      <c r="F55" s="10" t="s">
        <v>21</v>
      </c>
      <c r="H55" s="30" t="s">
        <v>346</v>
      </c>
      <c r="I55" s="10" t="s">
        <v>44</v>
      </c>
      <c r="J55" s="48" t="s">
        <v>373</v>
      </c>
    </row>
    <row r="56" spans="1:13" s="3" customFormat="1" x14ac:dyDescent="0.2">
      <c r="A56" s="4" t="s">
        <v>19</v>
      </c>
      <c r="B56" s="4">
        <v>42748</v>
      </c>
      <c r="C56" s="2" t="s">
        <v>247</v>
      </c>
      <c r="D56" s="2">
        <v>24</v>
      </c>
      <c r="E56" s="7">
        <f t="shared" si="4"/>
        <v>2916</v>
      </c>
      <c r="F56" s="10" t="s">
        <v>379</v>
      </c>
      <c r="H56" s="30" t="s">
        <v>67</v>
      </c>
      <c r="I56" s="10" t="s">
        <v>156</v>
      </c>
      <c r="J56" s="48" t="s">
        <v>180</v>
      </c>
    </row>
    <row r="57" spans="1:13" s="3" customFormat="1" x14ac:dyDescent="0.2">
      <c r="A57" s="2" t="s">
        <v>19</v>
      </c>
      <c r="B57" s="4">
        <v>42748</v>
      </c>
      <c r="C57" s="2" t="s">
        <v>245</v>
      </c>
      <c r="D57" s="2">
        <v>34</v>
      </c>
      <c r="E57" s="7">
        <f t="shared" si="4"/>
        <v>3996</v>
      </c>
      <c r="F57" s="10" t="s">
        <v>382</v>
      </c>
      <c r="H57" s="30" t="s">
        <v>123</v>
      </c>
      <c r="I57" s="10" t="s">
        <v>28</v>
      </c>
      <c r="J57" s="48" t="s">
        <v>105</v>
      </c>
    </row>
    <row r="58" spans="1:13" s="3" customFormat="1" x14ac:dyDescent="0.2">
      <c r="A58" s="2" t="s">
        <v>24</v>
      </c>
      <c r="B58" s="4">
        <v>42749</v>
      </c>
      <c r="C58" s="2" t="s">
        <v>236</v>
      </c>
      <c r="D58" s="2">
        <v>36</v>
      </c>
      <c r="E58" s="7">
        <f t="shared" si="4"/>
        <v>4212</v>
      </c>
      <c r="F58" s="10" t="s">
        <v>26</v>
      </c>
      <c r="H58" s="30" t="s">
        <v>82</v>
      </c>
      <c r="I58" s="10" t="s">
        <v>156</v>
      </c>
      <c r="J58" s="48" t="s">
        <v>373</v>
      </c>
    </row>
    <row r="59" spans="1:13" s="3" customFormat="1" x14ac:dyDescent="0.2">
      <c r="A59" s="4" t="s">
        <v>29</v>
      </c>
      <c r="B59" s="4">
        <v>42751</v>
      </c>
      <c r="C59" s="2" t="s">
        <v>258</v>
      </c>
      <c r="D59" s="2">
        <v>30</v>
      </c>
      <c r="E59" s="7">
        <f t="shared" si="4"/>
        <v>3564</v>
      </c>
      <c r="F59" s="10" t="s">
        <v>21</v>
      </c>
      <c r="H59" s="30" t="s">
        <v>36</v>
      </c>
      <c r="I59" s="10" t="s">
        <v>134</v>
      </c>
      <c r="J59" s="48" t="s">
        <v>373</v>
      </c>
    </row>
    <row r="60" spans="1:13" s="3" customFormat="1" x14ac:dyDescent="0.2">
      <c r="A60" s="2" t="s">
        <v>8</v>
      </c>
      <c r="B60" s="4">
        <v>42752</v>
      </c>
      <c r="C60" s="2" t="s">
        <v>367</v>
      </c>
      <c r="D60" s="2">
        <v>38</v>
      </c>
      <c r="E60" s="7">
        <f t="shared" si="4"/>
        <v>4428</v>
      </c>
      <c r="F60" s="10" t="s">
        <v>170</v>
      </c>
      <c r="H60" s="30" t="s">
        <v>260</v>
      </c>
      <c r="I60" s="10" t="s">
        <v>12</v>
      </c>
      <c r="J60" s="48" t="s">
        <v>373</v>
      </c>
    </row>
    <row r="61" spans="1:13" s="3" customFormat="1" x14ac:dyDescent="0.2">
      <c r="A61" s="2" t="s">
        <v>33</v>
      </c>
      <c r="B61" s="4">
        <v>43119</v>
      </c>
      <c r="C61" s="2" t="s">
        <v>251</v>
      </c>
      <c r="D61" s="2">
        <v>31</v>
      </c>
      <c r="E61" s="7">
        <f t="shared" si="4"/>
        <v>3672</v>
      </c>
      <c r="F61" s="10" t="s">
        <v>26</v>
      </c>
      <c r="G61" s="6"/>
      <c r="H61" s="30" t="s">
        <v>73</v>
      </c>
      <c r="I61" s="10" t="s">
        <v>135</v>
      </c>
      <c r="J61" s="48" t="s">
        <v>373</v>
      </c>
    </row>
    <row r="62" spans="1:13" s="3" customFormat="1" x14ac:dyDescent="0.2">
      <c r="A62" s="2" t="s">
        <v>24</v>
      </c>
      <c r="B62" s="4">
        <v>42756</v>
      </c>
      <c r="C62" s="2" t="s">
        <v>270</v>
      </c>
      <c r="D62" s="2">
        <v>28</v>
      </c>
      <c r="E62" s="7">
        <f t="shared" si="4"/>
        <v>3348</v>
      </c>
      <c r="F62" s="10" t="s">
        <v>170</v>
      </c>
      <c r="H62" s="30" t="s">
        <v>56</v>
      </c>
      <c r="I62" s="10" t="s">
        <v>143</v>
      </c>
      <c r="J62" s="48" t="s">
        <v>373</v>
      </c>
    </row>
    <row r="63" spans="1:13" s="3" customFormat="1" x14ac:dyDescent="0.2">
      <c r="A63" s="2" t="s">
        <v>24</v>
      </c>
      <c r="B63" s="4">
        <v>42756</v>
      </c>
      <c r="C63" s="2" t="s">
        <v>306</v>
      </c>
      <c r="D63" s="2">
        <v>48</v>
      </c>
      <c r="E63" s="7">
        <f t="shared" si="4"/>
        <v>5508</v>
      </c>
      <c r="F63" s="10" t="s">
        <v>385</v>
      </c>
      <c r="H63" s="30" t="s">
        <v>69</v>
      </c>
      <c r="I63" s="10" t="s">
        <v>31</v>
      </c>
      <c r="J63" s="48" t="s">
        <v>325</v>
      </c>
    </row>
    <row r="64" spans="1:13" s="3" customFormat="1" x14ac:dyDescent="0.2">
      <c r="A64" s="2" t="s">
        <v>33</v>
      </c>
      <c r="B64" s="4">
        <v>42761</v>
      </c>
      <c r="C64" s="2" t="s">
        <v>251</v>
      </c>
      <c r="D64" s="2">
        <v>31</v>
      </c>
      <c r="E64" s="7">
        <f t="shared" si="4"/>
        <v>3672</v>
      </c>
      <c r="F64" s="10" t="s">
        <v>378</v>
      </c>
      <c r="H64" s="30" t="s">
        <v>31</v>
      </c>
      <c r="I64" s="10" t="s">
        <v>135</v>
      </c>
      <c r="J64" s="48" t="s">
        <v>180</v>
      </c>
      <c r="M64" s="20"/>
    </row>
    <row r="65" spans="1:13" s="3" customFormat="1" x14ac:dyDescent="0.2">
      <c r="A65" s="4" t="s">
        <v>19</v>
      </c>
      <c r="B65" s="4">
        <v>42762</v>
      </c>
      <c r="C65" s="2" t="s">
        <v>276</v>
      </c>
      <c r="D65" s="2">
        <v>16</v>
      </c>
      <c r="E65" s="7">
        <f t="shared" si="4"/>
        <v>2052</v>
      </c>
      <c r="F65" s="10" t="s">
        <v>21</v>
      </c>
      <c r="H65" s="30" t="s">
        <v>43</v>
      </c>
      <c r="I65" s="10" t="s">
        <v>44</v>
      </c>
      <c r="J65" s="48" t="s">
        <v>66</v>
      </c>
    </row>
    <row r="66" spans="1:13" s="3" customFormat="1" x14ac:dyDescent="0.2">
      <c r="A66" s="2" t="s">
        <v>24</v>
      </c>
      <c r="B66" s="4">
        <v>42763</v>
      </c>
      <c r="C66" s="2" t="s">
        <v>329</v>
      </c>
      <c r="D66" s="2">
        <v>44</v>
      </c>
      <c r="E66" s="7">
        <f t="shared" si="4"/>
        <v>5076</v>
      </c>
      <c r="F66" s="10" t="s">
        <v>170</v>
      </c>
      <c r="H66" s="30" t="s">
        <v>62</v>
      </c>
      <c r="I66" s="10" t="s">
        <v>143</v>
      </c>
      <c r="J66" s="48" t="s">
        <v>359</v>
      </c>
    </row>
    <row r="67" spans="1:13" s="38" customFormat="1" ht="15.75" x14ac:dyDescent="0.25">
      <c r="A67" s="5"/>
      <c r="B67" s="33" t="s">
        <v>86</v>
      </c>
      <c r="C67" s="5"/>
      <c r="D67" s="5"/>
      <c r="E67" s="7"/>
      <c r="F67" s="35"/>
      <c r="G67" s="36"/>
      <c r="H67" s="37"/>
      <c r="I67" s="35"/>
      <c r="J67" s="39"/>
    </row>
    <row r="68" spans="1:13" s="3" customFormat="1" x14ac:dyDescent="0.2">
      <c r="A68" s="2" t="s">
        <v>19</v>
      </c>
      <c r="B68" s="4">
        <v>42769</v>
      </c>
      <c r="C68" s="2" t="s">
        <v>270</v>
      </c>
      <c r="D68" s="2">
        <v>28</v>
      </c>
      <c r="E68" s="7">
        <f t="shared" ref="E68:E76" si="5">SUM(D68*108)+324</f>
        <v>3348</v>
      </c>
      <c r="F68" s="10" t="s">
        <v>21</v>
      </c>
      <c r="H68" s="30" t="s">
        <v>55</v>
      </c>
      <c r="I68" s="10" t="s">
        <v>44</v>
      </c>
      <c r="J68" s="48" t="s">
        <v>105</v>
      </c>
    </row>
    <row r="69" spans="1:13" s="3" customFormat="1" x14ac:dyDescent="0.2">
      <c r="A69" s="2" t="s">
        <v>24</v>
      </c>
      <c r="B69" s="4">
        <v>42770</v>
      </c>
      <c r="C69" s="2" t="s">
        <v>249</v>
      </c>
      <c r="D69" s="2">
        <v>29</v>
      </c>
      <c r="E69" s="7">
        <f t="shared" si="5"/>
        <v>3456</v>
      </c>
      <c r="F69" s="10" t="s">
        <v>26</v>
      </c>
      <c r="H69" s="30" t="s">
        <v>149</v>
      </c>
      <c r="I69" s="10" t="s">
        <v>197</v>
      </c>
      <c r="J69" s="48" t="s">
        <v>373</v>
      </c>
    </row>
    <row r="70" spans="1:13" s="3" customFormat="1" x14ac:dyDescent="0.2">
      <c r="A70" s="2" t="s">
        <v>24</v>
      </c>
      <c r="B70" s="4">
        <v>42770</v>
      </c>
      <c r="C70" s="2" t="s">
        <v>236</v>
      </c>
      <c r="D70" s="2">
        <v>36</v>
      </c>
      <c r="E70" s="7">
        <f t="shared" si="5"/>
        <v>4212</v>
      </c>
      <c r="F70" s="10" t="s">
        <v>378</v>
      </c>
      <c r="H70" s="30" t="s">
        <v>82</v>
      </c>
      <c r="I70" s="10" t="s">
        <v>123</v>
      </c>
      <c r="J70" s="48" t="s">
        <v>105</v>
      </c>
    </row>
    <row r="71" spans="1:13" s="3" customFormat="1" x14ac:dyDescent="0.2">
      <c r="A71" s="2" t="s">
        <v>29</v>
      </c>
      <c r="B71" s="4">
        <v>42772</v>
      </c>
      <c r="C71" s="2" t="s">
        <v>367</v>
      </c>
      <c r="D71" s="2">
        <v>38</v>
      </c>
      <c r="E71" s="7">
        <f t="shared" si="5"/>
        <v>4428</v>
      </c>
      <c r="F71" s="10" t="s">
        <v>21</v>
      </c>
      <c r="H71" s="30" t="s">
        <v>31</v>
      </c>
      <c r="I71" s="10" t="s">
        <v>59</v>
      </c>
      <c r="J71" s="48" t="s">
        <v>18</v>
      </c>
    </row>
    <row r="72" spans="1:13" s="3" customFormat="1" x14ac:dyDescent="0.2">
      <c r="A72" s="2" t="s">
        <v>8</v>
      </c>
      <c r="B72" s="4">
        <v>42773</v>
      </c>
      <c r="C72" s="2" t="s">
        <v>236</v>
      </c>
      <c r="D72" s="2">
        <v>36</v>
      </c>
      <c r="E72" s="7">
        <f t="shared" si="5"/>
        <v>4212</v>
      </c>
      <c r="F72" s="10" t="s">
        <v>170</v>
      </c>
      <c r="H72" s="30" t="s">
        <v>73</v>
      </c>
      <c r="I72" s="10" t="s">
        <v>12</v>
      </c>
      <c r="J72" s="48" t="s">
        <v>359</v>
      </c>
    </row>
    <row r="73" spans="1:13" s="3" customFormat="1" x14ac:dyDescent="0.2">
      <c r="A73" s="2" t="s">
        <v>19</v>
      </c>
      <c r="B73" s="4">
        <v>42776</v>
      </c>
      <c r="C73" s="2" t="s">
        <v>241</v>
      </c>
      <c r="D73" s="2">
        <v>35</v>
      </c>
      <c r="E73" s="7">
        <f t="shared" si="5"/>
        <v>4104</v>
      </c>
      <c r="F73" s="10" t="s">
        <v>379</v>
      </c>
      <c r="H73" s="30" t="s">
        <v>69</v>
      </c>
      <c r="I73" s="10" t="s">
        <v>44</v>
      </c>
      <c r="J73" s="48" t="s">
        <v>359</v>
      </c>
    </row>
    <row r="74" spans="1:13" s="3" customFormat="1" x14ac:dyDescent="0.2">
      <c r="A74" s="2" t="s">
        <v>24</v>
      </c>
      <c r="B74" s="4">
        <v>42777</v>
      </c>
      <c r="C74" s="2" t="s">
        <v>309</v>
      </c>
      <c r="D74" s="2">
        <v>33</v>
      </c>
      <c r="E74" s="7">
        <f t="shared" si="5"/>
        <v>3888</v>
      </c>
      <c r="F74" s="10" t="s">
        <v>170</v>
      </c>
      <c r="H74" s="30" t="s">
        <v>62</v>
      </c>
      <c r="I74" s="10" t="s">
        <v>16</v>
      </c>
      <c r="J74" s="48" t="s">
        <v>370</v>
      </c>
    </row>
    <row r="75" spans="1:13" s="3" customFormat="1" x14ac:dyDescent="0.2">
      <c r="A75" s="2" t="s">
        <v>19</v>
      </c>
      <c r="B75" s="4">
        <v>42783</v>
      </c>
      <c r="C75" s="2" t="s">
        <v>287</v>
      </c>
      <c r="D75" s="2">
        <v>36</v>
      </c>
      <c r="E75" s="7">
        <f t="shared" si="5"/>
        <v>4212</v>
      </c>
      <c r="F75" s="10" t="s">
        <v>21</v>
      </c>
      <c r="H75" s="30" t="s">
        <v>162</v>
      </c>
      <c r="I75" s="10" t="s">
        <v>62</v>
      </c>
      <c r="J75" s="48" t="s">
        <v>373</v>
      </c>
    </row>
    <row r="76" spans="1:13" s="3" customFormat="1" x14ac:dyDescent="0.2">
      <c r="A76" s="2" t="s">
        <v>8</v>
      </c>
      <c r="B76" s="4">
        <v>42787</v>
      </c>
      <c r="C76" s="2" t="s">
        <v>249</v>
      </c>
      <c r="D76" s="2">
        <v>29</v>
      </c>
      <c r="E76" s="7">
        <f t="shared" si="5"/>
        <v>3456</v>
      </c>
      <c r="F76" s="10" t="s">
        <v>170</v>
      </c>
      <c r="H76" s="30" t="s">
        <v>46</v>
      </c>
      <c r="I76" s="10" t="s">
        <v>12</v>
      </c>
      <c r="J76" s="48" t="s">
        <v>359</v>
      </c>
    </row>
    <row r="77" spans="1:13" s="3" customFormat="1" x14ac:dyDescent="0.2">
      <c r="A77" s="2" t="s">
        <v>8</v>
      </c>
      <c r="B77" s="4">
        <v>43159</v>
      </c>
      <c r="C77" s="2" t="s">
        <v>270</v>
      </c>
      <c r="D77" s="2">
        <v>28</v>
      </c>
      <c r="E77" s="7">
        <f>SUM(D77*108)+324</f>
        <v>3348</v>
      </c>
      <c r="F77" s="10" t="s">
        <v>10</v>
      </c>
      <c r="H77" s="30" t="s">
        <v>31</v>
      </c>
      <c r="I77" s="10" t="s">
        <v>12</v>
      </c>
      <c r="J77" s="48" t="s">
        <v>18</v>
      </c>
    </row>
    <row r="78" spans="1:13" s="38" customFormat="1" ht="15.75" x14ac:dyDescent="0.25">
      <c r="A78" s="5"/>
      <c r="B78" s="33" t="s">
        <v>87</v>
      </c>
      <c r="C78" s="5"/>
      <c r="D78" s="5"/>
      <c r="E78" s="7"/>
      <c r="F78" s="35"/>
      <c r="G78" s="36"/>
      <c r="H78" s="37"/>
      <c r="I78" s="35"/>
      <c r="J78" s="39"/>
    </row>
    <row r="79" spans="1:13" s="3" customFormat="1" x14ac:dyDescent="0.2">
      <c r="A79" s="2" t="s">
        <v>24</v>
      </c>
      <c r="B79" s="4">
        <v>43163</v>
      </c>
      <c r="C79" s="2" t="s">
        <v>269</v>
      </c>
      <c r="D79" s="2">
        <v>40</v>
      </c>
      <c r="E79" s="7">
        <f>SUM(D79*108)+324</f>
        <v>4644</v>
      </c>
      <c r="F79" s="10" t="s">
        <v>385</v>
      </c>
      <c r="H79" s="114" t="s">
        <v>62</v>
      </c>
      <c r="I79" s="10" t="s">
        <v>16</v>
      </c>
      <c r="J79" s="48" t="s">
        <v>325</v>
      </c>
    </row>
    <row r="80" spans="1:13" s="3" customFormat="1" x14ac:dyDescent="0.2">
      <c r="A80" s="2" t="s">
        <v>24</v>
      </c>
      <c r="B80" s="4">
        <v>43163</v>
      </c>
      <c r="C80" s="2" t="s">
        <v>251</v>
      </c>
      <c r="D80" s="2">
        <v>31</v>
      </c>
      <c r="E80" s="7">
        <f>SUM(D80*108)+324</f>
        <v>3672</v>
      </c>
      <c r="F80" s="10" t="s">
        <v>26</v>
      </c>
      <c r="H80" s="30" t="s">
        <v>27</v>
      </c>
      <c r="I80" s="10" t="s">
        <v>16</v>
      </c>
      <c r="J80" s="48" t="s">
        <v>359</v>
      </c>
      <c r="M80" s="20"/>
    </row>
    <row r="81" spans="1:12" s="3" customFormat="1" x14ac:dyDescent="0.2">
      <c r="A81" s="2" t="s">
        <v>24</v>
      </c>
      <c r="B81" s="4">
        <v>43170</v>
      </c>
      <c r="C81" s="2" t="s">
        <v>269</v>
      </c>
      <c r="D81" s="2">
        <v>40</v>
      </c>
      <c r="E81" s="7">
        <f>SUM(D81*108)+324</f>
        <v>4644</v>
      </c>
      <c r="F81" s="10" t="s">
        <v>383</v>
      </c>
      <c r="H81" s="30" t="s">
        <v>62</v>
      </c>
      <c r="I81" s="10" t="s">
        <v>16</v>
      </c>
      <c r="J81" s="48" t="s">
        <v>325</v>
      </c>
    </row>
    <row r="82" spans="1:12" s="3" customFormat="1" x14ac:dyDescent="0.2">
      <c r="A82" s="2"/>
      <c r="B82" s="4"/>
      <c r="C82" s="2"/>
      <c r="D82" s="104">
        <f>SUM(D4:D81)</f>
        <v>1949</v>
      </c>
      <c r="E82" s="104">
        <f>SUM(E4:E81)</f>
        <v>233789</v>
      </c>
      <c r="F82" s="10"/>
      <c r="H82" s="30"/>
      <c r="I82" s="10"/>
      <c r="J82" s="9"/>
      <c r="L82" s="20"/>
    </row>
    <row r="83" spans="1:12" s="3" customFormat="1" x14ac:dyDescent="0.2">
      <c r="A83" s="2"/>
      <c r="B83" s="4"/>
      <c r="C83" s="2"/>
      <c r="D83" s="104"/>
      <c r="E83" s="104"/>
      <c r="F83" s="10"/>
      <c r="H83" s="30"/>
      <c r="I83" s="10"/>
      <c r="J83" s="9"/>
    </row>
    <row r="84" spans="1:12" s="19" customFormat="1" ht="15.75" x14ac:dyDescent="0.25">
      <c r="B84" s="19" t="s">
        <v>387</v>
      </c>
      <c r="E84" s="19" t="s">
        <v>356</v>
      </c>
      <c r="F84" s="13"/>
      <c r="G84" s="13"/>
      <c r="H84" s="13"/>
      <c r="J84" s="52"/>
    </row>
    <row r="85" spans="1:12" s="19" customFormat="1" ht="15.75" x14ac:dyDescent="0.25">
      <c r="B85" s="19" t="s">
        <v>95</v>
      </c>
      <c r="E85" s="19" t="s">
        <v>333</v>
      </c>
      <c r="F85" s="13"/>
      <c r="G85" s="13"/>
      <c r="H85" s="13"/>
      <c r="J85" s="52"/>
    </row>
    <row r="86" spans="1:12" s="19" customFormat="1" ht="15.75" x14ac:dyDescent="0.25">
      <c r="B86" s="19" t="s">
        <v>99</v>
      </c>
      <c r="E86" s="19" t="s">
        <v>291</v>
      </c>
      <c r="F86" s="13"/>
      <c r="G86" s="13"/>
      <c r="H86" s="13" t="s">
        <v>292</v>
      </c>
    </row>
    <row r="88" spans="1:12" x14ac:dyDescent="0.2">
      <c r="C88" s="3" t="s">
        <v>18</v>
      </c>
      <c r="D88" s="3" t="s">
        <v>214</v>
      </c>
      <c r="E88"/>
      <c r="F88" s="32" t="s">
        <v>92</v>
      </c>
      <c r="H88"/>
      <c r="J88" s="9" t="s">
        <v>224</v>
      </c>
    </row>
    <row r="89" spans="1:12" x14ac:dyDescent="0.2">
      <c r="C89" s="3" t="s">
        <v>373</v>
      </c>
      <c r="D89" s="3" t="s">
        <v>388</v>
      </c>
      <c r="E89"/>
      <c r="F89" t="s">
        <v>389</v>
      </c>
      <c r="H89"/>
    </row>
    <row r="90" spans="1:12" x14ac:dyDescent="0.2">
      <c r="C90" s="3" t="s">
        <v>370</v>
      </c>
      <c r="D90" s="3" t="s">
        <v>371</v>
      </c>
      <c r="F90" s="31"/>
    </row>
    <row r="91" spans="1:12" x14ac:dyDescent="0.2">
      <c r="C91" s="3" t="s">
        <v>66</v>
      </c>
      <c r="D91" s="3" t="s">
        <v>216</v>
      </c>
      <c r="F91" s="31" t="s">
        <v>217</v>
      </c>
    </row>
    <row r="92" spans="1:12" x14ac:dyDescent="0.2">
      <c r="B92" s="51"/>
      <c r="C92" s="3" t="s">
        <v>325</v>
      </c>
      <c r="D92" s="3" t="s">
        <v>326</v>
      </c>
      <c r="F92" s="31"/>
    </row>
    <row r="93" spans="1:12" x14ac:dyDescent="0.2">
      <c r="B93" s="51"/>
      <c r="C93" s="3" t="s">
        <v>37</v>
      </c>
      <c r="D93" s="3" t="s">
        <v>219</v>
      </c>
      <c r="F93" s="31"/>
    </row>
    <row r="94" spans="1:12" x14ac:dyDescent="0.2">
      <c r="B94" s="51"/>
      <c r="C94" s="3" t="s">
        <v>105</v>
      </c>
      <c r="D94" s="3" t="s">
        <v>220</v>
      </c>
      <c r="F94" s="31"/>
    </row>
    <row r="95" spans="1:12" x14ac:dyDescent="0.2">
      <c r="B95" s="51"/>
      <c r="C95" s="3" t="s">
        <v>180</v>
      </c>
      <c r="D95" s="3" t="s">
        <v>221</v>
      </c>
      <c r="F95" s="31"/>
    </row>
    <row r="96" spans="1:12" x14ac:dyDescent="0.2">
      <c r="C96" s="3" t="s">
        <v>359</v>
      </c>
      <c r="D96" t="s">
        <v>223</v>
      </c>
    </row>
    <row r="97" spans="1:13" x14ac:dyDescent="0.2">
      <c r="C97" s="3"/>
    </row>
    <row r="98" spans="1:13" x14ac:dyDescent="0.2">
      <c r="C98" s="3"/>
    </row>
    <row r="99" spans="1:13" x14ac:dyDescent="0.2">
      <c r="C99" s="3"/>
    </row>
    <row r="100" spans="1:13" x14ac:dyDescent="0.2">
      <c r="C100" s="3"/>
    </row>
    <row r="101" spans="1:13" x14ac:dyDescent="0.2">
      <c r="C101" s="3"/>
    </row>
    <row r="102" spans="1:13" x14ac:dyDescent="0.2">
      <c r="C102" s="3"/>
    </row>
    <row r="103" spans="1:13" hidden="1" x14ac:dyDescent="0.2">
      <c r="C103" s="3"/>
    </row>
    <row r="104" spans="1:13" hidden="1" x14ac:dyDescent="0.2">
      <c r="E104" s="41">
        <f>SUM(E50:E81)</f>
        <v>114912</v>
      </c>
    </row>
    <row r="105" spans="1:13" s="9" customFormat="1" hidden="1" x14ac:dyDescent="0.2">
      <c r="A105" s="2"/>
      <c r="B105"/>
      <c r="C105"/>
      <c r="D105"/>
      <c r="E105" s="8"/>
      <c r="F105" s="21"/>
      <c r="G105"/>
      <c r="H105" s="30"/>
      <c r="I105" s="27"/>
      <c r="K105"/>
      <c r="L105"/>
      <c r="M105"/>
    </row>
    <row r="106" spans="1:13" s="9" customFormat="1" hidden="1" x14ac:dyDescent="0.2">
      <c r="A106" s="2"/>
      <c r="B106"/>
      <c r="C106" s="40" t="s">
        <v>112</v>
      </c>
      <c r="D106"/>
      <c r="E106" s="41">
        <f>E104*0.06</f>
        <v>6894.7199999999993</v>
      </c>
      <c r="F106" s="21"/>
      <c r="G106"/>
      <c r="H106" s="30"/>
      <c r="I106" s="27"/>
      <c r="K106"/>
      <c r="L106"/>
      <c r="M106"/>
    </row>
    <row r="107" spans="1:13" s="9" customFormat="1" hidden="1" x14ac:dyDescent="0.2">
      <c r="A107" s="2"/>
      <c r="B107"/>
      <c r="C107"/>
      <c r="D107"/>
      <c r="E107" s="8"/>
      <c r="F107" s="21"/>
      <c r="G107"/>
      <c r="H107" s="30"/>
      <c r="I107" s="27"/>
      <c r="K107"/>
      <c r="L107"/>
      <c r="M107"/>
    </row>
    <row r="108" spans="1:13" s="9" customFormat="1" hidden="1" x14ac:dyDescent="0.2">
      <c r="A108" s="2"/>
      <c r="B108"/>
      <c r="C108" s="42" t="s">
        <v>113</v>
      </c>
      <c r="D108" s="43"/>
      <c r="E108" s="44">
        <f>E104+E106</f>
        <v>121806.72</v>
      </c>
      <c r="F108" s="21"/>
      <c r="G108"/>
      <c r="H108" s="30"/>
      <c r="I108" s="27"/>
      <c r="K108"/>
      <c r="L108"/>
      <c r="M108"/>
    </row>
    <row r="109" spans="1:13" s="9" customFormat="1" hidden="1" x14ac:dyDescent="0.2">
      <c r="A109" s="2"/>
      <c r="B109"/>
      <c r="C109"/>
      <c r="D109"/>
      <c r="E109" s="8"/>
      <c r="F109" s="21"/>
      <c r="G109"/>
      <c r="H109" s="30"/>
      <c r="I109" s="27"/>
      <c r="K109"/>
      <c r="L109"/>
      <c r="M109"/>
    </row>
    <row r="110" spans="1:13" s="9" customFormat="1" hidden="1" x14ac:dyDescent="0.2">
      <c r="A110" s="2"/>
      <c r="B110"/>
      <c r="C110"/>
      <c r="D110"/>
      <c r="E110" s="8"/>
      <c r="F110" s="21"/>
      <c r="G110"/>
      <c r="H110" s="30"/>
      <c r="I110" s="27"/>
      <c r="K110"/>
      <c r="L110"/>
      <c r="M110"/>
    </row>
    <row r="111" spans="1:13" s="9" customFormat="1" hidden="1" x14ac:dyDescent="0.2">
      <c r="A111" s="2"/>
      <c r="B111"/>
      <c r="C111"/>
      <c r="D111"/>
      <c r="E111" s="8"/>
      <c r="F111" s="21"/>
      <c r="G111"/>
      <c r="H111" s="30"/>
      <c r="I111" s="27"/>
      <c r="K111"/>
      <c r="L111"/>
      <c r="M111"/>
    </row>
    <row r="112" spans="1:13" s="9" customFormat="1" hidden="1" x14ac:dyDescent="0.2">
      <c r="A112" s="2"/>
      <c r="B112"/>
      <c r="C112" s="3"/>
      <c r="D112" s="3" t="s">
        <v>114</v>
      </c>
      <c r="E112" s="20" t="s">
        <v>115</v>
      </c>
      <c r="F112" s="45" t="s">
        <v>116</v>
      </c>
      <c r="G112"/>
      <c r="H112" s="30"/>
      <c r="I112" s="27"/>
      <c r="K112"/>
      <c r="L112"/>
      <c r="M112"/>
    </row>
    <row r="113" spans="1:13" s="9" customFormat="1" hidden="1" x14ac:dyDescent="0.2">
      <c r="A113" s="2"/>
      <c r="B113"/>
      <c r="C113"/>
      <c r="D113"/>
      <c r="E113" s="8"/>
      <c r="F113" s="21"/>
      <c r="G113"/>
      <c r="H113" s="30"/>
      <c r="I113" s="27"/>
      <c r="K113"/>
      <c r="L113"/>
      <c r="M113"/>
    </row>
    <row r="114" spans="1:13" s="9" customFormat="1" hidden="1" x14ac:dyDescent="0.2">
      <c r="A114" s="2"/>
      <c r="B114"/>
      <c r="C114" t="s">
        <v>295</v>
      </c>
      <c r="D114" s="8">
        <v>1296</v>
      </c>
      <c r="E114" s="8">
        <f>D114*0.06</f>
        <v>77.759999999999991</v>
      </c>
      <c r="F114" s="110">
        <f>SUM(D114:E114)</f>
        <v>1373.76</v>
      </c>
      <c r="G114"/>
      <c r="H114" s="30"/>
      <c r="I114" s="111" t="s">
        <v>296</v>
      </c>
      <c r="K114"/>
      <c r="L114"/>
      <c r="M114"/>
    </row>
    <row r="115" spans="1:13" s="9" customFormat="1" hidden="1" x14ac:dyDescent="0.2">
      <c r="A115" s="2"/>
      <c r="B115"/>
      <c r="C115" t="s">
        <v>334</v>
      </c>
      <c r="D115" s="8">
        <v>648</v>
      </c>
      <c r="E115" s="8">
        <f>D115*0.06</f>
        <v>38.879999999999995</v>
      </c>
      <c r="F115" s="110">
        <f>SUM(D115:E115)</f>
        <v>686.88</v>
      </c>
      <c r="G115"/>
      <c r="H115" s="30"/>
      <c r="I115" s="111" t="s">
        <v>335</v>
      </c>
      <c r="K115"/>
      <c r="L115"/>
      <c r="M115"/>
    </row>
    <row r="116" spans="1:13" s="9" customFormat="1" hidden="1" x14ac:dyDescent="0.2">
      <c r="A116" s="2"/>
      <c r="B116"/>
      <c r="C116" s="3" t="s">
        <v>298</v>
      </c>
      <c r="D116" s="8">
        <f>E52+E60+E62+E66+E72+E74+E76+E77</f>
        <v>30456</v>
      </c>
      <c r="E116" s="8">
        <f>D116*0.06</f>
        <v>1827.36</v>
      </c>
      <c r="F116" s="110">
        <f>SUM(D116:E116)</f>
        <v>32283.360000000001</v>
      </c>
      <c r="G116"/>
      <c r="H116" s="30"/>
      <c r="I116" s="112" t="s">
        <v>226</v>
      </c>
      <c r="K116"/>
      <c r="L116"/>
      <c r="M116"/>
    </row>
    <row r="117" spans="1:13" s="9" customFormat="1" hidden="1" x14ac:dyDescent="0.2">
      <c r="A117" s="2"/>
      <c r="B117"/>
      <c r="C117" s="3" t="s">
        <v>299</v>
      </c>
      <c r="D117" s="8">
        <f>E50+E55+E58+E59+E61+E65+E68+E69+E71+E75+E80</f>
        <v>41364</v>
      </c>
      <c r="E117" s="8">
        <f>D117*0.06</f>
        <v>2481.8399999999997</v>
      </c>
      <c r="F117" s="110">
        <f>SUM(D117:E117)</f>
        <v>43845.84</v>
      </c>
      <c r="G117"/>
      <c r="H117" s="30"/>
      <c r="I117" s="112" t="s">
        <v>228</v>
      </c>
      <c r="K117"/>
      <c r="L117"/>
      <c r="M117"/>
    </row>
    <row r="118" spans="1:13" s="9" customFormat="1" hidden="1" x14ac:dyDescent="0.2">
      <c r="A118" s="2"/>
      <c r="B118"/>
      <c r="C118" s="3" t="s">
        <v>300</v>
      </c>
      <c r="D118" s="8">
        <f>E51+E53+E56+E57+E63+E64+E70+E73+E79+E81</f>
        <v>41148</v>
      </c>
      <c r="E118" s="8">
        <f>D118*0.06</f>
        <v>2468.88</v>
      </c>
      <c r="F118" s="110">
        <f>SUM(D118:E118)</f>
        <v>43616.88</v>
      </c>
      <c r="G118"/>
      <c r="H118" s="30"/>
      <c r="I118" s="112" t="s">
        <v>227</v>
      </c>
      <c r="K118"/>
      <c r="L118"/>
      <c r="M118"/>
    </row>
    <row r="119" spans="1:13" s="9" customFormat="1" hidden="1" x14ac:dyDescent="0.2">
      <c r="A119" s="2"/>
      <c r="B119"/>
      <c r="C119" s="3"/>
      <c r="D119" s="109">
        <f>SUM(D114:D118)</f>
        <v>114912</v>
      </c>
      <c r="E119" s="109">
        <f>SUM(E114:E118)</f>
        <v>6894.72</v>
      </c>
      <c r="F119" s="109">
        <f>SUM(F114:F118)</f>
        <v>121806.72</v>
      </c>
      <c r="G119"/>
      <c r="H119" s="30"/>
      <c r="I119" s="27"/>
      <c r="K119"/>
      <c r="L119"/>
      <c r="M119"/>
    </row>
    <row r="120" spans="1:13" hidden="1" x14ac:dyDescent="0.2"/>
  </sheetData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de592-322d-4350-8c0c-0024375e32ea" xsi:nil="true"/>
    <lcf76f155ced4ddcb4097134ff3c332f xmlns="bc167296-cd0c-42d6-b8da-8e38de2bb1bb">
      <Terms xmlns="http://schemas.microsoft.com/office/infopath/2007/PartnerControls"/>
    </lcf76f155ced4ddcb4097134ff3c332f>
    <SharedWithUsers xmlns="63fde592-322d-4350-8c0c-0024375e32ea">
      <UserInfo>
        <DisplayName>Tomas Heiel</DisplayName>
        <AccountId>17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20BE44DBC064ABD2E57E1D23035FA" ma:contentTypeVersion="14" ma:contentTypeDescription="Skapa ett nytt dokument." ma:contentTypeScope="" ma:versionID="fcd02c3cfcf4e6a3c319f52b5630b911">
  <xsd:schema xmlns:xsd="http://www.w3.org/2001/XMLSchema" xmlns:xs="http://www.w3.org/2001/XMLSchema" xmlns:p="http://schemas.microsoft.com/office/2006/metadata/properties" xmlns:ns2="bc167296-cd0c-42d6-b8da-8e38de2bb1bb" xmlns:ns3="63fde592-322d-4350-8c0c-0024375e32ea" targetNamespace="http://schemas.microsoft.com/office/2006/metadata/properties" ma:root="true" ma:fieldsID="b471ef1d6fcedeba5c89896a8d6a54e1" ns2:_="" ns3:_="">
    <xsd:import namespace="bc167296-cd0c-42d6-b8da-8e38de2bb1bb"/>
    <xsd:import namespace="63fde592-322d-4350-8c0c-0024375e32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7296-cd0c-42d6-b8da-8e38de2bb1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e592-322d-4350-8c0c-0024375e32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028c6d8-75ee-4ecf-aa73-44f46877782b}" ma:internalName="TaxCatchAll" ma:showField="CatchAllData" ma:web="63fde592-322d-4350-8c0c-0024375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78387-2B9F-4066-9360-DAEAD75F3DD2}">
  <ds:schemaRefs>
    <ds:schemaRef ds:uri="http://schemas.microsoft.com/office/2006/metadata/properties"/>
    <ds:schemaRef ds:uri="http://schemas.microsoft.com/office/infopath/2007/PartnerControls"/>
    <ds:schemaRef ds:uri="63fde592-322d-4350-8c0c-0024375e32ea"/>
    <ds:schemaRef ds:uri="bc167296-cd0c-42d6-b8da-8e38de2bb1bb"/>
  </ds:schemaRefs>
</ds:datastoreItem>
</file>

<file path=customXml/itemProps2.xml><?xml version="1.0" encoding="utf-8"?>
<ds:datastoreItem xmlns:ds="http://schemas.openxmlformats.org/officeDocument/2006/customXml" ds:itemID="{8736E0F3-D88E-4023-8969-1D68C5638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AEAA88-2A0E-4782-AF2F-B40F0DEB7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67296-cd0c-42d6-b8da-8e38de2bb1bb"/>
    <ds:schemaRef ds:uri="63fde592-322d-4350-8c0c-0024375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24</vt:i4>
      </vt:variant>
    </vt:vector>
  </HeadingPairs>
  <TitlesOfParts>
    <vt:vector size="24" baseType="lpstr">
      <vt:lpstr>2025-26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  <vt:lpstr>2007-08</vt:lpstr>
      <vt:lpstr>2006-07</vt:lpstr>
      <vt:lpstr>2005-06</vt:lpstr>
      <vt:lpstr>2004-05</vt:lpstr>
      <vt:lpstr>2003-04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 Heiel</dc:creator>
  <cp:keywords/>
  <dc:description/>
  <cp:lastModifiedBy>Lina Frantz</cp:lastModifiedBy>
  <cp:revision/>
  <dcterms:created xsi:type="dcterms:W3CDTF">2003-07-30T11:44:02Z</dcterms:created>
  <dcterms:modified xsi:type="dcterms:W3CDTF">2025-12-02T09:35:42Z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0x0101001B320BE44DBC064ABD2E57E1D23035FA</vt:lpwstr>
  </property>
  <property fmtid="{D5CDD505-2E9C-101B-9397-08002B2CF9AE}" pid="3" name="MediaServiceImageTags">
    <vt:lpwstr/>
  </property>
</Properties>
</file>